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strage01\【共有：書類】保険年金課\保険年金課\01  国保係\04　国保税 （賦課）\国保税試算表\"/>
    </mc:Choice>
  </mc:AlternateContent>
  <xr:revisionPtr revIDLastSave="0" documentId="13_ncr:1_{883A4DE4-E7CB-401D-9E90-B71DE6AC9B51}" xr6:coauthVersionLast="47" xr6:coauthVersionMax="47" xr10:uidLastSave="{00000000-0000-0000-0000-000000000000}"/>
  <workbookProtection lockStructure="1"/>
  <bookViews>
    <workbookView xWindow="-108" yWindow="-108" windowWidth="23256" windowHeight="12456" xr2:uid="{00000000-000D-0000-FFFF-FFFF00000000}"/>
  </bookViews>
  <sheets>
    <sheet name="HP掲載用" sheetId="7" r:id="rId1"/>
  </sheets>
  <definedNames>
    <definedName name="_xlnm.Print_Area" localSheetId="0">HP掲載用!$A$1:$AF$69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Q27" i="7" l="1"/>
  <c r="AQ26" i="7"/>
  <c r="AQ25" i="7"/>
  <c r="AQ24" i="7"/>
  <c r="AQ23" i="7"/>
  <c r="AQ22" i="7"/>
  <c r="AQ21" i="7"/>
  <c r="AQ20" i="7"/>
  <c r="AQ19" i="7"/>
  <c r="AC37" i="7"/>
  <c r="AC45" i="7"/>
  <c r="AC43" i="7"/>
  <c r="AC41" i="7"/>
  <c r="AC39" i="7"/>
  <c r="B1" i="7"/>
  <c r="AQ29" i="7" l="1"/>
  <c r="B34" i="7"/>
  <c r="AI19" i="7" l="1"/>
  <c r="AH19" i="7"/>
  <c r="AI28" i="7"/>
  <c r="AH28" i="7"/>
  <c r="AL28" i="7" s="1"/>
  <c r="AI27" i="7"/>
  <c r="AH27" i="7"/>
  <c r="AL27" i="7" s="1"/>
  <c r="AI26" i="7"/>
  <c r="AH26" i="7"/>
  <c r="AL26" i="7" s="1"/>
  <c r="AI25" i="7"/>
  <c r="AH25" i="7"/>
  <c r="AI24" i="7"/>
  <c r="AH24" i="7"/>
  <c r="AI23" i="7"/>
  <c r="AH23" i="7"/>
  <c r="AI22" i="7"/>
  <c r="AH22" i="7"/>
  <c r="AJ22" i="7" s="1"/>
  <c r="AK22" i="7" s="1"/>
  <c r="AI21" i="7"/>
  <c r="AH21" i="7"/>
  <c r="AI20" i="7"/>
  <c r="AH20" i="7"/>
  <c r="AL24" i="7" l="1"/>
  <c r="AJ19" i="7"/>
  <c r="AK19" i="7" s="1"/>
  <c r="AM24" i="7"/>
  <c r="AM22" i="7"/>
  <c r="AL22" i="7"/>
  <c r="AJ26" i="7"/>
  <c r="AK26" i="7" s="1"/>
  <c r="AM25" i="7"/>
  <c r="AL25" i="7"/>
  <c r="AJ25" i="7"/>
  <c r="AK25" i="7" s="1"/>
  <c r="AM28" i="7"/>
  <c r="AL21" i="7"/>
  <c r="AM20" i="7"/>
  <c r="AL20" i="7"/>
  <c r="AL23" i="7"/>
  <c r="AJ23" i="7"/>
  <c r="AK23" i="7" s="1"/>
  <c r="AM19" i="7"/>
  <c r="AM27" i="7"/>
  <c r="AJ24" i="7"/>
  <c r="AK24" i="7" s="1"/>
  <c r="AM26" i="7"/>
  <c r="AJ28" i="7"/>
  <c r="AK28" i="7" s="1"/>
  <c r="AJ20" i="7"/>
  <c r="AK20" i="7" s="1"/>
  <c r="AM23" i="7"/>
  <c r="AJ27" i="7"/>
  <c r="AK27" i="7" s="1"/>
  <c r="AL19" i="7"/>
  <c r="AM21" i="7"/>
  <c r="AJ21" i="7"/>
  <c r="AK21" i="7" s="1"/>
  <c r="B3" i="7"/>
  <c r="U49" i="7"/>
  <c r="W19" i="7" l="1"/>
  <c r="W25" i="7"/>
  <c r="W21" i="7"/>
  <c r="W23" i="7"/>
  <c r="W27" i="7"/>
  <c r="AN27" i="7"/>
  <c r="AN26" i="7"/>
  <c r="AN25" i="7"/>
  <c r="AN24" i="7"/>
  <c r="AN23" i="7"/>
  <c r="AN22" i="7"/>
  <c r="AN21" i="7"/>
  <c r="AN20" i="7"/>
  <c r="AN19" i="7"/>
  <c r="AP21" i="7" l="1"/>
  <c r="AA21" i="7" s="1"/>
  <c r="AP23" i="7"/>
  <c r="AA23" i="7" s="1"/>
  <c r="AP25" i="7"/>
  <c r="AA25" i="7" s="1"/>
  <c r="AP27" i="7"/>
  <c r="AA27" i="7" s="1"/>
  <c r="AP19" i="7"/>
  <c r="AP29" i="7" l="1"/>
  <c r="F31" i="7" s="1"/>
  <c r="N51" i="7" s="1"/>
  <c r="Y45" i="7"/>
  <c r="U45" i="7"/>
  <c r="Q45" i="7"/>
  <c r="Y43" i="7"/>
  <c r="U43" i="7"/>
  <c r="Q43" i="7"/>
  <c r="Y41" i="7"/>
  <c r="U41" i="7"/>
  <c r="Q41" i="7"/>
  <c r="Y39" i="7"/>
  <c r="U39" i="7"/>
  <c r="Q39" i="7"/>
  <c r="Y37" i="7"/>
  <c r="U37" i="7"/>
  <c r="Q37" i="7"/>
  <c r="AO27" i="7"/>
  <c r="H52" i="7" l="1"/>
  <c r="N52" i="7"/>
  <c r="AO21" i="7"/>
  <c r="AA19" i="7"/>
  <c r="AN29" i="7"/>
  <c r="K51" i="7" s="1"/>
  <c r="E51" i="7"/>
  <c r="H51" i="7"/>
  <c r="E52" i="7"/>
  <c r="Q51" i="7" l="1"/>
  <c r="AO25" i="7"/>
  <c r="AO19" i="7"/>
  <c r="K52" i="7"/>
  <c r="Q52" i="7" s="1"/>
  <c r="O31" i="7" l="1"/>
  <c r="N50" i="7" s="1"/>
  <c r="N53" i="7" s="1"/>
  <c r="N54" i="7" s="1"/>
  <c r="AO23" i="7"/>
  <c r="H50" i="7" l="1"/>
  <c r="H53" i="7" s="1"/>
  <c r="H54" i="7" s="1"/>
  <c r="E50" i="7"/>
  <c r="AO29" i="7"/>
  <c r="K50" i="7" l="1"/>
  <c r="K53" i="7" s="1"/>
  <c r="K54" i="7" s="1"/>
  <c r="E53" i="7"/>
  <c r="E54" i="7" l="1"/>
  <c r="Q54" i="7" s="1"/>
  <c r="U51" i="7" s="1"/>
  <c r="U53" i="7" s="1"/>
  <c r="Q53" i="7"/>
  <c r="Q5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hokennenkin</author>
  </authors>
  <commentList>
    <comment ref="H17" authorId="0" shapeId="0" xr:uid="{00000000-0006-0000-0000-000001000000}">
      <text>
        <r>
          <rPr>
            <b/>
            <sz val="12"/>
            <color indexed="81"/>
            <rFont val="MS P ゴシック"/>
            <family val="3"/>
            <charset val="128"/>
          </rPr>
          <t>事業主の方や、給与年金以外に所得がある方は、「その他所得」の欄に入力してください。</t>
        </r>
      </text>
    </comment>
    <comment ref="R17" authorId="0" shapeId="0" xr:uid="{00000000-0006-0000-0000-000002000000}">
      <text>
        <r>
          <rPr>
            <b/>
            <sz val="12"/>
            <color indexed="81"/>
            <rFont val="MS P ゴシック"/>
            <family val="3"/>
            <charset val="128"/>
          </rPr>
          <t>事業主の方、給与年金以外にも収入がある方は、総所得金額を直接入力してください。</t>
        </r>
      </text>
    </comment>
  </commentList>
</comments>
</file>

<file path=xl/sharedStrings.xml><?xml version="1.0" encoding="utf-8"?>
<sst xmlns="http://schemas.openxmlformats.org/spreadsheetml/2006/main" count="119" uniqueCount="79">
  <si>
    <t>【注意事項】</t>
  </si>
  <si>
    <t>※</t>
  </si>
  <si>
    <t>前年中の収入
（給　　与）</t>
  </si>
  <si>
    <t>前年中の収入
（年　　金）</t>
  </si>
  <si>
    <t>歳</t>
  </si>
  <si>
    <t>円</t>
  </si>
  <si>
    <t>加入者　２</t>
  </si>
  <si>
    <t>加入者　３</t>
  </si>
  <si>
    <t>加入者　４</t>
  </si>
  <si>
    <t>加入者　５</t>
  </si>
  <si>
    <t>入力内容確認</t>
  </si>
  <si>
    <t>人</t>
  </si>
  <si>
    <t>課税所得金額　総計</t>
  </si>
  <si>
    <t>税　　　　率</t>
  </si>
  <si>
    <t>医療保険分</t>
  </si>
  <si>
    <t>後期支援分</t>
  </si>
  <si>
    <t>介護保険分</t>
  </si>
  <si>
    <t>所得割額</t>
  </si>
  <si>
    <t>前年中の所得に応じて計算</t>
  </si>
  <si>
    <t>資産割額</t>
  </si>
  <si>
    <t>その年度の固定資産税額に応じて計算</t>
  </si>
  <si>
    <r>
      <rPr>
        <sz val="10"/>
        <rFont val="DejaVu Sans"/>
        <family val="2"/>
      </rPr>
      <t xml:space="preserve">その年度の固定資産税額
</t>
    </r>
    <r>
      <rPr>
        <sz val="6"/>
        <rFont val="DejaVu Sans"/>
        <family val="2"/>
      </rPr>
      <t>（都市計画税、償却資産にかかる分は除きます。また、共有分がある場合には持分で按分します。）</t>
    </r>
  </si>
  <si>
    <t>均等割額</t>
  </si>
  <si>
    <t>加入している人数に応じて計算</t>
  </si>
  <si>
    <t>加入者１人あたり　</t>
  </si>
  <si>
    <t>平等割額</t>
  </si>
  <si>
    <t>１世帯あたりいくらと計算</t>
  </si>
  <si>
    <t>１世帯あたり　　 　</t>
  </si>
  <si>
    <t>上限額</t>
  </si>
  <si>
    <t>計算結果</t>
  </si>
  <si>
    <t>合　　計</t>
  </si>
  <si>
    <t>円（概算）</t>
  </si>
  <si>
    <t>年度</t>
    <rPh sb="0" eb="2">
      <t>ネンド</t>
    </rPh>
    <phoneticPr fontId="1"/>
  </si>
  <si>
    <t>館林市国民健康保険税額（年間）は</t>
    <rPh sb="0" eb="2">
      <t>タテバヤシ</t>
    </rPh>
    <phoneticPr fontId="1"/>
  </si>
  <si>
    <t>年金</t>
    <rPh sb="0" eb="2">
      <t>ネンキン</t>
    </rPh>
    <phoneticPr fontId="1"/>
  </si>
  <si>
    <t>給与</t>
    <rPh sb="0" eb="2">
      <t>キュウヨ</t>
    </rPh>
    <phoneticPr fontId="1"/>
  </si>
  <si>
    <t>介護計算用
（所得額）</t>
    <rPh sb="0" eb="2">
      <t>カイゴ</t>
    </rPh>
    <rPh sb="2" eb="4">
      <t>ケイサン</t>
    </rPh>
    <rPh sb="4" eb="5">
      <t>ヨウ</t>
    </rPh>
    <rPh sb="7" eb="9">
      <t>ショトク</t>
    </rPh>
    <rPh sb="9" eb="10">
      <t>ガク</t>
    </rPh>
    <phoneticPr fontId="1"/>
  </si>
  <si>
    <t>介護対象者人数算出用</t>
    <rPh sb="0" eb="2">
      <t>カイゴ</t>
    </rPh>
    <rPh sb="2" eb="4">
      <t>タイショウ</t>
    </rPh>
    <rPh sb="4" eb="5">
      <t>シャ</t>
    </rPh>
    <rPh sb="5" eb="7">
      <t>ニンズウ</t>
    </rPh>
    <rPh sb="7" eb="9">
      <t>サンシュツ</t>
    </rPh>
    <rPh sb="9" eb="10">
      <t>ヨウ</t>
    </rPh>
    <phoneticPr fontId="1"/>
  </si>
  <si>
    <t>7割軽減…世帯主及び世帯の被保険者の所得の合計額≦33万円</t>
  </si>
  <si>
    <t>5割軽減…世帯主及び世帯の被保険者の所得の合計額≦33万円＋世帯の被保険者×26万5千円</t>
    <phoneticPr fontId="1"/>
  </si>
  <si>
    <t>2割軽減…世帯主及び世帯の被保険者の所得の合計≦33万円＋世帯の被保険者×48万円</t>
    <phoneticPr fontId="1"/>
  </si>
  <si>
    <r>
      <rPr>
        <sz val="12"/>
        <rFont val="ＭＳ Ｐゴシック"/>
        <family val="3"/>
        <charset val="128"/>
      </rPr>
      <t>に、該当する数字を入力してください。</t>
    </r>
    <r>
      <rPr>
        <sz val="11"/>
        <rFont val="ＭＳ Ｐゴシック"/>
        <family val="3"/>
        <charset val="128"/>
      </rPr>
      <t/>
    </r>
    <phoneticPr fontId="1"/>
  </si>
  <si>
    <t>（年度途中に４０歳、６５歳、７５歳になる方は、保険税額が異なります。）</t>
    <rPh sb="25" eb="27">
      <t>ゼイガク</t>
    </rPh>
    <rPh sb="28" eb="29">
      <t>コト</t>
    </rPh>
    <phoneticPr fontId="1"/>
  </si>
  <si>
    <t>その他所得
（年　　額）</t>
    <rPh sb="2" eb="3">
      <t>タ</t>
    </rPh>
    <rPh sb="3" eb="5">
      <t>ショトク</t>
    </rPh>
    <phoneticPr fontId="1"/>
  </si>
  <si>
    <t>（正式な税額は納税通知書で確定となります。）</t>
    <rPh sb="1" eb="3">
      <t>セイシキ</t>
    </rPh>
    <rPh sb="4" eb="6">
      <t>ゼイガク</t>
    </rPh>
    <rPh sb="7" eb="9">
      <t>ノウゼイ</t>
    </rPh>
    <rPh sb="9" eb="12">
      <t>ツウチショ</t>
    </rPh>
    <rPh sb="13" eb="15">
      <t>カクテイ</t>
    </rPh>
    <phoneticPr fontId="1"/>
  </si>
  <si>
    <t>※ただし、館林市は１年間の保険税額を８回（８期）に分けてお支払をお願いしています。そのため、１回（１期）あたりにお支払いただく金額が、ひと月あたりの金額と異なります。</t>
    <rPh sb="5" eb="7">
      <t>タテバヤシ</t>
    </rPh>
    <phoneticPr fontId="1"/>
  </si>
  <si>
    <t>【入力について】</t>
    <rPh sb="1" eb="3">
      <t>ニュウリョク</t>
    </rPh>
    <phoneticPr fontId="1"/>
  </si>
  <si>
    <t>・前年の１月～１２月までの収入や所得金額を入力してください。</t>
    <rPh sb="1" eb="3">
      <t>ゼンネン</t>
    </rPh>
    <rPh sb="5" eb="6">
      <t>ガツ</t>
    </rPh>
    <rPh sb="9" eb="10">
      <t>ガツ</t>
    </rPh>
    <rPh sb="13" eb="15">
      <t>シュウニュウ</t>
    </rPh>
    <rPh sb="16" eb="18">
      <t>ショトク</t>
    </rPh>
    <rPh sb="18" eb="20">
      <t>キンガク</t>
    </rPh>
    <rPh sb="21" eb="23">
      <t>ニュウリョク</t>
    </rPh>
    <phoneticPr fontId="1"/>
  </si>
  <si>
    <t>・給与及び年金については源泉徴収票の支払い金額を入力してください。</t>
    <rPh sb="1" eb="3">
      <t>キュウヨ</t>
    </rPh>
    <rPh sb="3" eb="4">
      <t>オヨ</t>
    </rPh>
    <rPh sb="5" eb="7">
      <t>ネンキン</t>
    </rPh>
    <rPh sb="12" eb="14">
      <t>ゲンセン</t>
    </rPh>
    <rPh sb="14" eb="17">
      <t>チョウシュウヒョウ</t>
    </rPh>
    <rPh sb="18" eb="20">
      <t>シハラ</t>
    </rPh>
    <rPh sb="21" eb="23">
      <t>キンガク</t>
    </rPh>
    <rPh sb="24" eb="26">
      <t>ニュウリョク</t>
    </rPh>
    <phoneticPr fontId="1"/>
  </si>
  <si>
    <t>・その他所得については、収入から必要経費を引いた所得金額を合計して入力してください。</t>
    <rPh sb="3" eb="4">
      <t>タ</t>
    </rPh>
    <rPh sb="4" eb="6">
      <t>ショトク</t>
    </rPh>
    <rPh sb="12" eb="14">
      <t>シュウニュウ</t>
    </rPh>
    <rPh sb="16" eb="18">
      <t>ヒツヨウ</t>
    </rPh>
    <rPh sb="18" eb="20">
      <t>ケイヒ</t>
    </rPh>
    <rPh sb="21" eb="22">
      <t>ヒ</t>
    </rPh>
    <rPh sb="24" eb="26">
      <t>ショトク</t>
    </rPh>
    <rPh sb="26" eb="28">
      <t>キンガク</t>
    </rPh>
    <rPh sb="29" eb="31">
      <t>ゴウケイ</t>
    </rPh>
    <rPh sb="33" eb="35">
      <t>ニュウリョク</t>
    </rPh>
    <phoneticPr fontId="1"/>
  </si>
  <si>
    <t>・世帯所得が一定額以下の場合は、均等割額及び平等割額が、２割・５割・７割軽減されることがあります。</t>
    <rPh sb="1" eb="3">
      <t>セタイ</t>
    </rPh>
    <rPh sb="3" eb="5">
      <t>ショトク</t>
    </rPh>
    <rPh sb="6" eb="8">
      <t>イッテイ</t>
    </rPh>
    <rPh sb="8" eb="9">
      <t>ガク</t>
    </rPh>
    <rPh sb="9" eb="11">
      <t>イカ</t>
    </rPh>
    <rPh sb="12" eb="14">
      <t>バアイ</t>
    </rPh>
    <rPh sb="16" eb="19">
      <t>キントウワリ</t>
    </rPh>
    <rPh sb="19" eb="20">
      <t>ガク</t>
    </rPh>
    <rPh sb="20" eb="21">
      <t>オヨ</t>
    </rPh>
    <rPh sb="22" eb="24">
      <t>ビョウドウ</t>
    </rPh>
    <rPh sb="24" eb="25">
      <t>ワリ</t>
    </rPh>
    <rPh sb="25" eb="26">
      <t>ガク</t>
    </rPh>
    <rPh sb="29" eb="30">
      <t>ワリ</t>
    </rPh>
    <rPh sb="32" eb="33">
      <t>ワリ</t>
    </rPh>
    <rPh sb="35" eb="36">
      <t>ワリ</t>
    </rPh>
    <rPh sb="36" eb="38">
      <t>ケイゲン</t>
    </rPh>
    <phoneticPr fontId="1"/>
  </si>
  <si>
    <t>詳細は保険年金課国保係までお問い合わせください。</t>
    <rPh sb="0" eb="2">
      <t>ショウサイ</t>
    </rPh>
    <rPh sb="3" eb="8">
      <t>ホケンネンキンカ</t>
    </rPh>
    <rPh sb="8" eb="10">
      <t>コクホ</t>
    </rPh>
    <rPh sb="10" eb="11">
      <t>カカリ</t>
    </rPh>
    <rPh sb="14" eb="15">
      <t>ト</t>
    </rPh>
    <rPh sb="16" eb="17">
      <t>ア</t>
    </rPh>
    <phoneticPr fontId="1"/>
  </si>
  <si>
    <t>１年間加入するものとして計算されます。</t>
    <phoneticPr fontId="1"/>
  </si>
  <si>
    <r>
      <rPr>
        <sz val="11"/>
        <rFont val="ＭＳ Ｐゴシック"/>
        <family val="3"/>
        <charset val="128"/>
      </rPr>
      <t>（参考）　</t>
    </r>
    <r>
      <rPr>
        <sz val="11"/>
        <rFont val="ＭＳ Ｐゴシック"/>
        <family val="3"/>
        <charset val="128"/>
      </rPr>
      <t/>
    </r>
    <phoneticPr fontId="1"/>
  </si>
  <si>
    <t>４０歳から６４歳の人（介護保険第２号被保険者）は、介護納付金課税額（介護保険分）が合算されます。</t>
    <phoneticPr fontId="1"/>
  </si>
  <si>
    <t>この計算結果は、あくまでも概算です。実際に課税される金額と異なる場合があります。</t>
    <phoneticPr fontId="1"/>
  </si>
  <si>
    <t>現在の
年齢</t>
    <phoneticPr fontId="1"/>
  </si>
  <si>
    <r>
      <t xml:space="preserve">課税額
</t>
    </r>
    <r>
      <rPr>
        <sz val="7"/>
        <rFont val="ＭＳ Ｐゴシック"/>
        <family val="3"/>
        <charset val="128"/>
      </rPr>
      <t>(100円未満切捨)</t>
    </r>
    <r>
      <rPr>
        <sz val="8"/>
        <rFont val="ＭＳ Ｐゴシック"/>
        <family val="3"/>
        <charset val="128"/>
      </rPr>
      <t xml:space="preserve">
</t>
    </r>
    <r>
      <rPr>
        <sz val="7"/>
        <rFont val="ＭＳ Ｐゴシック"/>
        <family val="3"/>
        <charset val="128"/>
      </rPr>
      <t>※限度額超過の場合は限度額を表示</t>
    </r>
    <phoneticPr fontId="1"/>
  </si>
  <si>
    <t>※この試算表では対応していません。</t>
    <rPh sb="3" eb="6">
      <t>シサンヒョウ</t>
    </rPh>
    <rPh sb="8" eb="10">
      <t>タイオウ</t>
    </rPh>
    <phoneticPr fontId="1"/>
  </si>
  <si>
    <t>　※遺族、障害年金、失業手当などの非課税所得は除きます。</t>
    <rPh sb="2" eb="4">
      <t>イゾク</t>
    </rPh>
    <rPh sb="5" eb="7">
      <t>ショウガイ</t>
    </rPh>
    <rPh sb="7" eb="9">
      <t>ネンキン</t>
    </rPh>
    <rPh sb="10" eb="12">
      <t>シツギョウ</t>
    </rPh>
    <rPh sb="12" eb="14">
      <t>テアテ</t>
    </rPh>
    <rPh sb="17" eb="20">
      <t>ヒカゼイ</t>
    </rPh>
    <rPh sb="20" eb="22">
      <t>ショトク</t>
    </rPh>
    <rPh sb="23" eb="24">
      <t>ノゾ</t>
    </rPh>
    <phoneticPr fontId="1"/>
  </si>
  <si>
    <t>75歳以上
排除</t>
    <rPh sb="2" eb="3">
      <t>サイ</t>
    </rPh>
    <rPh sb="3" eb="5">
      <t>イジョウ</t>
    </rPh>
    <rPh sb="6" eb="8">
      <t>ハイジョ</t>
    </rPh>
    <phoneticPr fontId="1"/>
  </si>
  <si>
    <t>国民健康保険　加入者数</t>
    <rPh sb="10" eb="11">
      <t>スウ</t>
    </rPh>
    <phoneticPr fontId="1"/>
  </si>
  <si>
    <t>国民健康
保険加入者</t>
    <phoneticPr fontId="1"/>
  </si>
  <si>
    <t>加入者　　１</t>
    <phoneticPr fontId="1"/>
  </si>
  <si>
    <r>
      <rPr>
        <sz val="10"/>
        <rFont val="ＭＳ Ｐゴシック"/>
        <family val="3"/>
        <charset val="128"/>
      </rPr>
      <t>総所得金額等
（所</t>
    </r>
    <r>
      <rPr>
        <sz val="10"/>
        <rFont val="DejaVu Sans"/>
        <family val="2"/>
      </rPr>
      <t xml:space="preserve"> </t>
    </r>
    <r>
      <rPr>
        <sz val="10"/>
        <rFont val="ＭＳ Ｐゴシック"/>
        <family val="3"/>
        <charset val="128"/>
      </rPr>
      <t>得</t>
    </r>
    <r>
      <rPr>
        <sz val="10"/>
        <rFont val="DejaVu Sans"/>
        <family val="2"/>
      </rPr>
      <t xml:space="preserve"> </t>
    </r>
    <r>
      <rPr>
        <sz val="10"/>
        <rFont val="ＭＳ Ｐゴシック"/>
        <family val="3"/>
        <charset val="128"/>
      </rPr>
      <t>合</t>
    </r>
    <r>
      <rPr>
        <sz val="10"/>
        <rFont val="DejaVu Sans"/>
        <family val="2"/>
      </rPr>
      <t xml:space="preserve"> </t>
    </r>
    <r>
      <rPr>
        <sz val="10"/>
        <rFont val="ＭＳ Ｐゴシック"/>
        <family val="3"/>
        <charset val="128"/>
      </rPr>
      <t>計）</t>
    </r>
    <rPh sb="5" eb="6">
      <t>トウ</t>
    </rPh>
    <phoneticPr fontId="1"/>
  </si>
  <si>
    <t>所得調整控除①</t>
    <rPh sb="0" eb="2">
      <t>ショトク</t>
    </rPh>
    <rPh sb="2" eb="4">
      <t>チョウセイ</t>
    </rPh>
    <rPh sb="4" eb="6">
      <t>コウジョ</t>
    </rPh>
    <phoneticPr fontId="1"/>
  </si>
  <si>
    <t>所得調整控除②</t>
    <rPh sb="0" eb="2">
      <t>ショトク</t>
    </rPh>
    <rPh sb="2" eb="4">
      <t>チョウセイ</t>
    </rPh>
    <rPh sb="4" eb="6">
      <t>コウジョ</t>
    </rPh>
    <phoneticPr fontId="1"/>
  </si>
  <si>
    <t>所得調整控除③</t>
    <rPh sb="0" eb="2">
      <t>ショトク</t>
    </rPh>
    <rPh sb="2" eb="4">
      <t>チョウセイ</t>
    </rPh>
    <rPh sb="4" eb="6">
      <t>コウジョ</t>
    </rPh>
    <phoneticPr fontId="1"/>
  </si>
  <si>
    <t>所得調整控除④</t>
    <rPh sb="0" eb="2">
      <t>ショトク</t>
    </rPh>
    <rPh sb="2" eb="4">
      <t>チョウセイ</t>
    </rPh>
    <rPh sb="4" eb="6">
      <t>コウジョ</t>
    </rPh>
    <phoneticPr fontId="1"/>
  </si>
  <si>
    <t>・雇用保険の「特定受給資格者」及び「特定理由離職者」のかたは、申請により保険税が軽減されることがあります。</t>
    <rPh sb="1" eb="3">
      <t>コヨウ</t>
    </rPh>
    <rPh sb="3" eb="5">
      <t>ホケン</t>
    </rPh>
    <rPh sb="7" eb="9">
      <t>トクテイ</t>
    </rPh>
    <rPh sb="9" eb="11">
      <t>ジュキュウ</t>
    </rPh>
    <rPh sb="11" eb="14">
      <t>シカクシャ</t>
    </rPh>
    <rPh sb="15" eb="16">
      <t>オヨ</t>
    </rPh>
    <rPh sb="18" eb="20">
      <t>トクテイ</t>
    </rPh>
    <rPh sb="20" eb="22">
      <t>リユウ</t>
    </rPh>
    <rPh sb="22" eb="25">
      <t>リショクシャ</t>
    </rPh>
    <rPh sb="31" eb="33">
      <t>シンセイ</t>
    </rPh>
    <rPh sb="36" eb="38">
      <t>ホケン</t>
    </rPh>
    <rPh sb="38" eb="39">
      <t>ゼイ</t>
    </rPh>
    <rPh sb="40" eb="42">
      <t>ケイゲン</t>
    </rPh>
    <phoneticPr fontId="1"/>
  </si>
  <si>
    <t>・世帯に国保に加入している未就学児がいる場合、未就学児の均等割が２分の１になります。</t>
    <rPh sb="1" eb="3">
      <t>セタイ</t>
    </rPh>
    <rPh sb="4" eb="6">
      <t>コクホ</t>
    </rPh>
    <rPh sb="7" eb="9">
      <t>カニュウ</t>
    </rPh>
    <rPh sb="13" eb="17">
      <t>ミシュウガクジ</t>
    </rPh>
    <rPh sb="20" eb="22">
      <t>バアイ</t>
    </rPh>
    <rPh sb="23" eb="27">
      <t>ミシュウガクジ</t>
    </rPh>
    <rPh sb="28" eb="31">
      <t>キントウワリ</t>
    </rPh>
    <rPh sb="33" eb="34">
      <t>ブン</t>
    </rPh>
    <phoneticPr fontId="1"/>
  </si>
  <si>
    <t>前年中の総所得金額等
　　　　－基礎控除額（４３万円）</t>
  </si>
  <si>
    <r>
      <t>課税所得金額
(</t>
    </r>
    <r>
      <rPr>
        <sz val="8"/>
        <rFont val="ＭＳ Ｐゴシック"/>
        <family val="3"/>
        <charset val="128"/>
      </rPr>
      <t>所得合計－43万円)</t>
    </r>
    <phoneticPr fontId="1"/>
  </si>
  <si>
    <t>子ども子育て分</t>
    <rPh sb="0" eb="1">
      <t>コ</t>
    </rPh>
    <rPh sb="3" eb="5">
      <t>コソダ</t>
    </rPh>
    <phoneticPr fontId="1"/>
  </si>
  <si>
    <t>所得割額、均等割額、平等割額の合計が医療保険分、後期支援分、介護保険分、子ども子育て分でそれぞれ定める上限額を超えた場合は超えた分の金額は課税されません</t>
    <rPh sb="36" eb="37">
      <t>コ</t>
    </rPh>
    <rPh sb="39" eb="41">
      <t>コソダ</t>
    </rPh>
    <rPh sb="42" eb="43">
      <t>ブン</t>
    </rPh>
    <phoneticPr fontId="1"/>
  </si>
  <si>
    <t>子ども・子育て支援金分について、18歳未満のかたの均等割は全額軽減されます。</t>
    <rPh sb="0" eb="1">
      <t>コ</t>
    </rPh>
    <rPh sb="4" eb="6">
      <t>コソダ</t>
    </rPh>
    <rPh sb="7" eb="11">
      <t>シエンキンブン</t>
    </rPh>
    <phoneticPr fontId="1"/>
  </si>
  <si>
    <t>子ども分18歳以下</t>
    <rPh sb="0" eb="1">
      <t>コ</t>
    </rPh>
    <rPh sb="3" eb="4">
      <t>ブン</t>
    </rPh>
    <rPh sb="6" eb="7">
      <t>サイ</t>
    </rPh>
    <rPh sb="7" eb="9">
      <t>イカ</t>
    </rPh>
    <phoneticPr fontId="1"/>
  </si>
  <si>
    <t>・基礎控除額について、合計所得金額が2,400万円を超えるかたは控除額が減額となる場合があります。</t>
    <rPh sb="1" eb="3">
      <t>キソ</t>
    </rPh>
    <rPh sb="3" eb="5">
      <t>コウジョ</t>
    </rPh>
    <rPh sb="5" eb="6">
      <t>ガク</t>
    </rPh>
    <rPh sb="11" eb="13">
      <t>ゴウケイ</t>
    </rPh>
    <rPh sb="13" eb="15">
      <t>ショトク</t>
    </rPh>
    <rPh sb="15" eb="17">
      <t>キンガク</t>
    </rPh>
    <rPh sb="23" eb="25">
      <t>マンエン</t>
    </rPh>
    <rPh sb="26" eb="27">
      <t>コ</t>
    </rPh>
    <rPh sb="32" eb="34">
      <t>コウジョ</t>
    </rPh>
    <rPh sb="34" eb="35">
      <t>ガク</t>
    </rPh>
    <rPh sb="36" eb="38">
      <t>ゲンガク</t>
    </rPh>
    <rPh sb="41" eb="43">
      <t>バアイ</t>
    </rPh>
    <phoneticPr fontId="1"/>
  </si>
  <si>
    <t>【保険税の軽減及び基礎控除額について】</t>
    <rPh sb="1" eb="3">
      <t>ホケン</t>
    </rPh>
    <rPh sb="3" eb="4">
      <t>ゼイ</t>
    </rPh>
    <rPh sb="5" eb="7">
      <t>ケイゲン</t>
    </rPh>
    <rPh sb="7" eb="8">
      <t>オヨ</t>
    </rPh>
    <rPh sb="9" eb="13">
      <t>キソコウジョ</t>
    </rPh>
    <rPh sb="13" eb="14">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</si>
</sst>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0%"/>
    <numFmt numFmtId="178" formatCode="#,###&quot;円&quot;"/>
    <numFmt numFmtId="179" formatCode="0&quot;万円&quot;"/>
  </numFmts>
  <fonts count="35">
    <font>
      <sz val="11"/>
      <color theme="1"/>
      <name val="ＭＳ Ｐゴシック"/>
      <family val="2"/>
      <charset val="128"/>
      <scheme val="minor"/>
    </font>
    <font>
      <sz val="6"/>
      <name val="ＭＳ Ｐゴシック"/>
      <family val="2"/>
      <charset val="128"/>
      <scheme val="minor"/>
    </font>
    <font>
      <sz val="12"/>
      <name val="ＭＳ Ｐゴシック"/>
      <family val="3"/>
      <charset val="128"/>
    </font>
    <font>
      <sz val="12"/>
      <name val="DejaVu Sans"/>
      <family val="2"/>
    </font>
    <font>
      <sz val="11"/>
      <name val="DejaVu Sans"/>
      <family val="2"/>
    </font>
    <font>
      <sz val="11"/>
      <name val="ＭＳ Ｐゴシック"/>
      <family val="3"/>
      <charset val="128"/>
    </font>
    <font>
      <sz val="9.9"/>
      <color indexed="16"/>
      <name val="ＭＳ Ｐゴシック"/>
      <family val="3"/>
      <charset val="128"/>
    </font>
    <font>
      <sz val="10"/>
      <name val="DejaVu Sans"/>
      <family val="2"/>
    </font>
    <font>
      <sz val="10"/>
      <name val="ＭＳ Ｐゴシック"/>
      <family val="3"/>
      <charset val="128"/>
    </font>
    <font>
      <sz val="8"/>
      <name val="ＭＳ Ｐゴシック"/>
      <family val="3"/>
      <charset val="128"/>
    </font>
    <font>
      <b/>
      <sz val="11"/>
      <color indexed="10"/>
      <name val="ＭＳ Ｐゴシック"/>
      <family val="3"/>
      <charset val="128"/>
    </font>
    <font>
      <sz val="11"/>
      <color indexed="8"/>
      <name val="ＭＳ Ｐゴシック"/>
      <family val="3"/>
      <charset val="128"/>
    </font>
    <font>
      <b/>
      <sz val="11"/>
      <color indexed="12"/>
      <name val="ＭＳ Ｐゴシック"/>
      <family val="3"/>
      <charset val="128"/>
    </font>
    <font>
      <b/>
      <i/>
      <sz val="16"/>
      <color indexed="14"/>
      <name val="DejaVu Sans"/>
      <family val="2"/>
    </font>
    <font>
      <b/>
      <sz val="12"/>
      <color indexed="12"/>
      <name val="ＭＳ Ｐゴシック"/>
      <family val="3"/>
      <charset val="128"/>
    </font>
    <font>
      <sz val="12"/>
      <color indexed="12"/>
      <name val="ＭＳ Ｐゴシック"/>
      <family val="3"/>
      <charset val="128"/>
    </font>
    <font>
      <sz val="6"/>
      <name val="DejaVu Sans"/>
      <family val="2"/>
    </font>
    <font>
      <sz val="9"/>
      <name val="DejaVu Sans"/>
      <family val="2"/>
    </font>
    <font>
      <sz val="11"/>
      <color indexed="12"/>
      <name val="ＭＳ Ｐゴシック"/>
      <family val="3"/>
      <charset val="128"/>
    </font>
    <font>
      <b/>
      <sz val="16"/>
      <name val="ＭＳ Ｐゴシック"/>
      <family val="3"/>
      <charset val="128"/>
    </font>
    <font>
      <b/>
      <sz val="20"/>
      <color indexed="12"/>
      <name val="ＭＳ Ｐゴシック"/>
      <family val="3"/>
      <charset val="128"/>
    </font>
    <font>
      <sz val="7"/>
      <name val="ＭＳ Ｐゴシック"/>
      <family val="3"/>
      <charset val="128"/>
    </font>
    <font>
      <sz val="10"/>
      <color indexed="10"/>
      <name val="ＭＳ Ｐゴシック"/>
      <family val="3"/>
      <charset val="128"/>
    </font>
    <font>
      <b/>
      <i/>
      <sz val="16"/>
      <color indexed="14"/>
      <name val="ＭＳ Ｐゴシック"/>
      <family val="3"/>
      <charset val="128"/>
    </font>
    <font>
      <sz val="9"/>
      <color theme="1"/>
      <name val="ＭＳ Ｐゴシック"/>
      <family val="2"/>
      <charset val="128"/>
      <scheme val="minor"/>
    </font>
    <font>
      <b/>
      <sz val="18"/>
      <name val="DejaVu Sans"/>
      <family val="2"/>
    </font>
    <font>
      <b/>
      <sz val="12"/>
      <color indexed="81"/>
      <name val="MS P ゴシック"/>
      <family val="3"/>
      <charset val="128"/>
    </font>
    <font>
      <sz val="9"/>
      <name val="ＭＳ Ｐゴシック"/>
      <family val="3"/>
      <charset val="128"/>
    </font>
    <font>
      <b/>
      <sz val="12"/>
      <name val="ＭＳ Ｐゴシック"/>
      <family val="3"/>
      <charset val="128"/>
    </font>
    <font>
      <b/>
      <sz val="11"/>
      <name val="ＭＳ Ｐゴシック"/>
      <family val="3"/>
      <charset val="128"/>
    </font>
    <font>
      <b/>
      <sz val="11"/>
      <name val="DejaVu Sans"/>
      <family val="2"/>
    </font>
    <font>
      <sz val="14"/>
      <color rgb="FFFF0000"/>
      <name val="ＭＳ Ｐゴシック"/>
      <family val="3"/>
      <charset val="128"/>
    </font>
    <font>
      <sz val="11"/>
      <name val="ＭＳ ゴシック"/>
      <family val="3"/>
      <charset val="128"/>
    </font>
    <font>
      <sz val="8"/>
      <name val="ＭＳ ゴシック"/>
      <family val="3"/>
      <charset val="128"/>
    </font>
    <font>
      <sz val="8"/>
      <name val="DejaVu Sans"/>
      <family val="2"/>
    </font>
  </fonts>
  <fills count="4">
    <fill>
      <patternFill patternType="none"/>
    </fill>
    <fill>
      <patternFill patternType="gray125"/>
    </fill>
    <fill>
      <patternFill patternType="solid">
        <fgColor indexed="13"/>
        <bgColor indexed="34"/>
      </patternFill>
    </fill>
    <fill>
      <patternFill patternType="solid">
        <fgColor rgb="FFFFFFCC"/>
        <bgColor indexed="64"/>
      </patternFill>
    </fill>
  </fills>
  <borders count="88">
    <border>
      <left/>
      <right/>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right style="thin">
        <color indexed="8"/>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right style="medium">
        <color indexed="8"/>
      </right>
      <top style="thin">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right style="thin">
        <color indexed="8"/>
      </right>
      <top/>
      <bottom style="thin">
        <color indexed="8"/>
      </bottom>
      <diagonal/>
    </border>
    <border>
      <left style="thin">
        <color indexed="8"/>
      </left>
      <right style="medium">
        <color indexed="8"/>
      </right>
      <top style="thin">
        <color indexed="8"/>
      </top>
      <bottom style="thin">
        <color indexed="8"/>
      </bottom>
      <diagonal/>
    </border>
    <border>
      <left style="medium">
        <color indexed="8"/>
      </left>
      <right/>
      <top style="thin">
        <color indexed="8"/>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style="thin">
        <color indexed="8"/>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style="thin">
        <color indexed="8"/>
      </top>
      <bottom style="thin">
        <color indexed="8"/>
      </bottom>
      <diagonal/>
    </border>
    <border>
      <left/>
      <right/>
      <top/>
      <bottom style="medium">
        <color indexed="8"/>
      </bottom>
      <diagonal/>
    </border>
    <border>
      <left style="medium">
        <color indexed="8"/>
      </left>
      <right style="medium">
        <color indexed="8"/>
      </right>
      <top style="thin">
        <color indexed="8"/>
      </top>
      <bottom style="double">
        <color indexed="8"/>
      </bottom>
      <diagonal/>
    </border>
    <border>
      <left style="medium">
        <color indexed="8"/>
      </left>
      <right style="thin">
        <color indexed="8"/>
      </right>
      <top style="thin">
        <color indexed="8"/>
      </top>
      <bottom style="double">
        <color indexed="8"/>
      </bottom>
      <diagonal/>
    </border>
    <border>
      <left style="thin">
        <color indexed="8"/>
      </left>
      <right style="thin">
        <color indexed="8"/>
      </right>
      <top style="thin">
        <color indexed="8"/>
      </top>
      <bottom style="double">
        <color indexed="8"/>
      </bottom>
      <diagonal/>
    </border>
    <border>
      <left style="thin">
        <color indexed="8"/>
      </left>
      <right/>
      <top style="thin">
        <color indexed="8"/>
      </top>
      <bottom style="double">
        <color indexed="8"/>
      </bottom>
      <diagonal/>
    </border>
    <border>
      <left style="medium">
        <color indexed="8"/>
      </left>
      <right style="medium">
        <color indexed="8"/>
      </right>
      <top/>
      <bottom/>
      <diagonal/>
    </border>
    <border>
      <left style="medium">
        <color indexed="8"/>
      </left>
      <right style="thin">
        <color indexed="8"/>
      </right>
      <top/>
      <bottom/>
      <diagonal/>
    </border>
    <border>
      <left style="thin">
        <color indexed="8"/>
      </left>
      <right style="thin">
        <color indexed="8"/>
      </right>
      <top style="double">
        <color indexed="8"/>
      </top>
      <bottom/>
      <diagonal/>
    </border>
    <border>
      <left style="thin">
        <color indexed="8"/>
      </left>
      <right/>
      <top/>
      <bottom/>
      <diagonal/>
    </border>
    <border>
      <left style="medium">
        <color indexed="8"/>
      </left>
      <right style="medium">
        <color indexed="8"/>
      </right>
      <top/>
      <bottom style="medium">
        <color indexed="8"/>
      </bottom>
      <diagonal/>
    </border>
    <border>
      <left style="thin">
        <color indexed="8"/>
      </left>
      <right/>
      <top style="medium">
        <color indexed="8"/>
      </top>
      <bottom style="thin">
        <color indexed="64"/>
      </bottom>
      <diagonal/>
    </border>
    <border>
      <left style="thin">
        <color indexed="8"/>
      </left>
      <right/>
      <top style="thin">
        <color indexed="64"/>
      </top>
      <bottom style="thin">
        <color indexed="8"/>
      </bottom>
      <diagonal/>
    </border>
    <border>
      <left style="thin">
        <color indexed="8"/>
      </left>
      <right/>
      <top style="medium">
        <color indexed="8"/>
      </top>
      <bottom style="medium">
        <color indexed="64"/>
      </bottom>
      <diagonal/>
    </border>
    <border>
      <left/>
      <right/>
      <top style="thin">
        <color indexed="8"/>
      </top>
      <bottom style="thin">
        <color indexed="8"/>
      </bottom>
      <diagonal/>
    </border>
    <border>
      <left/>
      <right/>
      <top style="thin">
        <color indexed="8"/>
      </top>
      <bottom style="double">
        <color indexed="8"/>
      </bottom>
      <diagonal/>
    </border>
    <border>
      <left/>
      <right style="medium">
        <color indexed="64"/>
      </right>
      <top style="thin">
        <color indexed="8"/>
      </top>
      <bottom style="thin">
        <color indexed="8"/>
      </bottom>
      <diagonal/>
    </border>
    <border>
      <left/>
      <right/>
      <top style="medium">
        <color indexed="8"/>
      </top>
      <bottom style="medium">
        <color indexed="8"/>
      </bottom>
      <diagonal/>
    </border>
    <border>
      <left style="medium">
        <color indexed="64"/>
      </left>
      <right style="thin">
        <color indexed="8"/>
      </right>
      <top style="medium">
        <color indexed="64"/>
      </top>
      <bottom style="medium">
        <color indexed="8"/>
      </bottom>
      <diagonal/>
    </border>
    <border>
      <left style="medium">
        <color indexed="8"/>
      </left>
      <right style="thin">
        <color indexed="8"/>
      </right>
      <top style="medium">
        <color indexed="64"/>
      </top>
      <bottom style="medium">
        <color indexed="8"/>
      </bottom>
      <diagonal/>
    </border>
    <border>
      <left style="thin">
        <color indexed="8"/>
      </left>
      <right/>
      <top style="medium">
        <color indexed="64"/>
      </top>
      <bottom style="medium">
        <color indexed="8"/>
      </bottom>
      <diagonal/>
    </border>
    <border>
      <left/>
      <right style="medium">
        <color indexed="64"/>
      </right>
      <top style="medium">
        <color indexed="64"/>
      </top>
      <bottom style="medium">
        <color indexed="8"/>
      </bottom>
      <diagonal/>
    </border>
    <border>
      <left style="medium">
        <color indexed="64"/>
      </left>
      <right style="thin">
        <color indexed="8"/>
      </right>
      <top style="medium">
        <color indexed="8"/>
      </top>
      <bottom style="medium">
        <color indexed="64"/>
      </bottom>
      <diagonal/>
    </border>
    <border>
      <left style="medium">
        <color indexed="8"/>
      </left>
      <right style="thin">
        <color indexed="8"/>
      </right>
      <top style="medium">
        <color indexed="8"/>
      </top>
      <bottom style="medium">
        <color indexed="64"/>
      </bottom>
      <diagonal/>
    </border>
    <border>
      <left/>
      <right style="medium">
        <color indexed="64"/>
      </right>
      <top style="medium">
        <color indexed="8"/>
      </top>
      <bottom style="medium">
        <color indexed="64"/>
      </bottom>
      <diagonal/>
    </border>
    <border>
      <left style="medium">
        <color indexed="8"/>
      </left>
      <right style="thin">
        <color indexed="64"/>
      </right>
      <top style="thin">
        <color indexed="8"/>
      </top>
      <bottom style="medium">
        <color indexed="8"/>
      </bottom>
      <diagonal/>
    </border>
    <border>
      <left style="medium">
        <color indexed="8"/>
      </left>
      <right style="thin">
        <color indexed="64"/>
      </right>
      <top style="thin">
        <color indexed="8"/>
      </top>
      <bottom style="thin">
        <color indexed="8"/>
      </bottom>
      <diagonal/>
    </border>
    <border>
      <left style="thin">
        <color indexed="8"/>
      </left>
      <right style="medium">
        <color indexed="8"/>
      </right>
      <top style="medium">
        <color indexed="8"/>
      </top>
      <bottom style="medium">
        <color indexed="64"/>
      </bottom>
      <diagonal/>
    </border>
    <border>
      <left style="medium">
        <color indexed="64"/>
      </left>
      <right style="thin">
        <color indexed="8"/>
      </right>
      <top style="medium">
        <color indexed="64"/>
      </top>
      <bottom/>
      <diagonal/>
    </border>
    <border>
      <left style="medium">
        <color indexed="8"/>
      </left>
      <right style="thin">
        <color indexed="8"/>
      </right>
      <top style="medium">
        <color indexed="64"/>
      </top>
      <bottom/>
      <diagonal/>
    </border>
    <border>
      <left style="thin">
        <color indexed="8"/>
      </left>
      <right style="thin">
        <color indexed="8"/>
      </right>
      <top style="medium">
        <color indexed="64"/>
      </top>
      <bottom style="medium">
        <color indexed="8"/>
      </bottom>
      <diagonal/>
    </border>
    <border>
      <left style="thin">
        <color indexed="8"/>
      </left>
      <right style="medium">
        <color indexed="8"/>
      </right>
      <top style="medium">
        <color indexed="64"/>
      </top>
      <bottom/>
      <diagonal/>
    </border>
    <border>
      <left style="thin">
        <color indexed="8"/>
      </left>
      <right style="medium">
        <color indexed="64"/>
      </right>
      <top style="medium">
        <color indexed="64"/>
      </top>
      <bottom/>
      <diagonal/>
    </border>
    <border>
      <left style="thin">
        <color indexed="8"/>
      </left>
      <right style="medium">
        <color indexed="64"/>
      </right>
      <top style="medium">
        <color indexed="8"/>
      </top>
      <bottom style="medium">
        <color indexed="64"/>
      </bottom>
      <diagonal/>
    </border>
    <border>
      <left/>
      <right style="medium">
        <color indexed="64"/>
      </right>
      <top/>
      <bottom style="thin">
        <color indexed="8"/>
      </bottom>
      <diagonal/>
    </border>
    <border>
      <left/>
      <right style="medium">
        <color indexed="64"/>
      </right>
      <top style="medium">
        <color indexed="8"/>
      </top>
      <bottom style="thin">
        <color indexed="8"/>
      </bottom>
      <diagonal/>
    </border>
    <border>
      <left style="medium">
        <color indexed="64"/>
      </left>
      <right style="thin">
        <color indexed="8"/>
      </right>
      <top style="thin">
        <color indexed="8"/>
      </top>
      <bottom style="thin">
        <color indexed="8"/>
      </bottom>
      <diagonal/>
    </border>
    <border>
      <left style="medium">
        <color indexed="64"/>
      </left>
      <right style="thin">
        <color indexed="8"/>
      </right>
      <top style="thin">
        <color indexed="8"/>
      </top>
      <bottom style="medium">
        <color indexed="8"/>
      </bottom>
      <diagonal/>
    </border>
    <border>
      <left/>
      <right style="medium">
        <color indexed="64"/>
      </right>
      <top style="thin">
        <color indexed="8"/>
      </top>
      <bottom style="medium">
        <color indexed="8"/>
      </bottom>
      <diagonal/>
    </border>
    <border>
      <left style="medium">
        <color indexed="64"/>
      </left>
      <right style="thin">
        <color indexed="8"/>
      </right>
      <top style="thin">
        <color indexed="8"/>
      </top>
      <bottom style="medium">
        <color indexed="64"/>
      </bottom>
      <diagonal/>
    </border>
    <border>
      <left style="medium">
        <color indexed="8"/>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right style="thin">
        <color indexed="8"/>
      </right>
      <top style="thin">
        <color indexed="8"/>
      </top>
      <bottom style="medium">
        <color indexed="64"/>
      </bottom>
      <diagonal/>
    </border>
    <border>
      <left/>
      <right style="medium">
        <color indexed="64"/>
      </right>
      <top style="thin">
        <color indexed="8"/>
      </top>
      <bottom style="medium">
        <color indexed="64"/>
      </bottom>
      <diagonal/>
    </border>
    <border>
      <left style="thin">
        <color indexed="8"/>
      </left>
      <right style="thin">
        <color indexed="8"/>
      </right>
      <top style="medium">
        <color indexed="8"/>
      </top>
      <bottom style="medium">
        <color indexed="64"/>
      </bottom>
      <diagonal/>
    </border>
    <border>
      <left/>
      <right style="medium">
        <color indexed="8"/>
      </right>
      <top style="medium">
        <color indexed="8"/>
      </top>
      <bottom/>
      <diagonal/>
    </border>
    <border>
      <left style="medium">
        <color indexed="64"/>
      </left>
      <right/>
      <top style="medium">
        <color indexed="64"/>
      </top>
      <bottom style="thin">
        <color indexed="8"/>
      </bottom>
      <diagonal/>
    </border>
    <border>
      <left style="thin">
        <color indexed="8"/>
      </left>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top style="medium">
        <color indexed="8"/>
      </top>
      <bottom style="thin">
        <color indexed="8"/>
      </bottom>
      <diagonal/>
    </border>
    <border>
      <left style="medium">
        <color indexed="64"/>
      </left>
      <right/>
      <top/>
      <bottom style="thin">
        <color indexed="8"/>
      </bottom>
      <diagonal/>
    </border>
    <border>
      <left style="medium">
        <color indexed="64"/>
      </left>
      <right/>
      <top style="medium">
        <color indexed="8"/>
      </top>
      <bottom style="medium">
        <color indexed="64"/>
      </bottom>
      <diagonal/>
    </border>
    <border>
      <left style="thin">
        <color indexed="8"/>
      </left>
      <right style="thin">
        <color indexed="8"/>
      </right>
      <top style="medium">
        <color indexed="64"/>
      </top>
      <bottom style="thin">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thin">
        <color indexed="8"/>
      </right>
      <top style="thin">
        <color indexed="8"/>
      </top>
      <bottom style="double">
        <color indexed="8"/>
      </bottom>
      <diagonal/>
    </border>
  </borders>
  <cellStyleXfs count="2">
    <xf numFmtId="0" fontId="0" fillId="0" borderId="0">
      <alignment vertical="center"/>
    </xf>
    <xf numFmtId="176" fontId="11" fillId="0" borderId="0" applyBorder="0" applyProtection="0">
      <alignment vertical="center"/>
    </xf>
  </cellStyleXfs>
  <cellXfs count="182">
    <xf numFmtId="0" fontId="0" fillId="0" borderId="0" xfId="0">
      <alignment vertical="center"/>
    </xf>
    <xf numFmtId="0" fontId="2" fillId="0" borderId="0" xfId="0" applyFont="1" applyProtection="1">
      <alignment vertical="center"/>
    </xf>
    <xf numFmtId="0" fontId="2" fillId="2" borderId="1" xfId="0" applyFont="1" applyFill="1" applyBorder="1" applyProtection="1">
      <alignment vertical="center"/>
    </xf>
    <xf numFmtId="0" fontId="2" fillId="2" borderId="2" xfId="0" applyFont="1" applyFill="1" applyBorder="1" applyProtection="1">
      <alignment vertical="center"/>
    </xf>
    <xf numFmtId="0" fontId="3" fillId="0" borderId="0" xfId="0" applyFont="1" applyProtection="1">
      <alignment vertical="center"/>
    </xf>
    <xf numFmtId="0" fontId="5" fillId="0" borderId="0" xfId="0" applyFont="1" applyProtection="1">
      <alignment vertical="center"/>
    </xf>
    <xf numFmtId="0" fontId="5" fillId="0" borderId="0" xfId="0" applyFont="1" applyAlignment="1" applyProtection="1">
      <alignment horizontal="center" vertical="center"/>
    </xf>
    <xf numFmtId="0" fontId="4" fillId="0" borderId="0" xfId="0" applyFont="1" applyProtection="1">
      <alignment vertical="center"/>
    </xf>
    <xf numFmtId="0" fontId="5" fillId="0" borderId="0" xfId="0" applyFont="1" applyAlignment="1" applyProtection="1">
      <alignment vertical="center" wrapText="1"/>
    </xf>
    <xf numFmtId="0" fontId="6" fillId="0" borderId="0" xfId="0" applyFont="1" applyAlignment="1">
      <alignment horizontal="left" vertical="center" indent="15"/>
    </xf>
    <xf numFmtId="0" fontId="13" fillId="0" borderId="0" xfId="0" applyFont="1" applyProtection="1">
      <alignment vertical="center"/>
    </xf>
    <xf numFmtId="0" fontId="2" fillId="0" borderId="0" xfId="0" applyFont="1" applyBorder="1" applyProtection="1">
      <alignment vertical="center"/>
    </xf>
    <xf numFmtId="0" fontId="19" fillId="0" borderId="0" xfId="0" applyFont="1" applyProtection="1">
      <alignment vertical="center"/>
    </xf>
    <xf numFmtId="0" fontId="22" fillId="0" borderId="0" xfId="0" applyFont="1" applyAlignment="1" applyProtection="1">
      <alignment vertical="top" wrapText="1"/>
    </xf>
    <xf numFmtId="0" fontId="23" fillId="0" borderId="0" xfId="0" applyFont="1" applyProtection="1">
      <alignment vertical="center"/>
    </xf>
    <xf numFmtId="176" fontId="0" fillId="0" borderId="0" xfId="0" applyNumberFormat="1">
      <alignment vertical="center"/>
    </xf>
    <xf numFmtId="0" fontId="14" fillId="0" borderId="0" xfId="0" applyFont="1" applyBorder="1" applyProtection="1">
      <alignment vertical="center"/>
    </xf>
    <xf numFmtId="0" fontId="28" fillId="0" borderId="0" xfId="0" applyFont="1" applyProtection="1">
      <alignment vertical="center"/>
    </xf>
    <xf numFmtId="0" fontId="28" fillId="0" borderId="0" xfId="0" applyFont="1" applyAlignment="1" applyProtection="1">
      <alignment horizontal="center" vertical="center"/>
    </xf>
    <xf numFmtId="0" fontId="30" fillId="0" borderId="0" xfId="0" applyFont="1" applyProtection="1">
      <alignment vertical="center"/>
    </xf>
    <xf numFmtId="0" fontId="0" fillId="0" borderId="0" xfId="0" applyAlignment="1">
      <alignment horizontal="center" vertical="center"/>
    </xf>
    <xf numFmtId="0" fontId="22" fillId="0" borderId="0" xfId="0" applyFont="1" applyBorder="1" applyAlignment="1" applyProtection="1">
      <alignment vertical="top" wrapText="1"/>
    </xf>
    <xf numFmtId="0" fontId="31" fillId="0" borderId="0" xfId="0" applyFont="1" applyProtection="1">
      <alignment vertical="center"/>
    </xf>
    <xf numFmtId="0" fontId="5" fillId="0" borderId="0" xfId="0" applyFont="1" applyAlignment="1" applyProtection="1">
      <alignment horizontal="left" vertical="center" wrapText="1"/>
    </xf>
    <xf numFmtId="0" fontId="8" fillId="0" borderId="0" xfId="0" applyFont="1" applyAlignment="1" applyProtection="1">
      <alignment horizontal="right" vertical="center"/>
    </xf>
    <xf numFmtId="0" fontId="7" fillId="0" borderId="0" xfId="0" applyFont="1" applyAlignment="1" applyProtection="1">
      <alignment horizontal="right" vertical="center"/>
    </xf>
    <xf numFmtId="0" fontId="8" fillId="0" borderId="20" xfId="0" applyFont="1" applyBorder="1" applyAlignment="1" applyProtection="1">
      <alignment horizontal="center" vertical="center" wrapText="1" shrinkToFit="1"/>
    </xf>
    <xf numFmtId="0" fontId="7" fillId="0" borderId="4" xfId="0" applyFont="1" applyBorder="1" applyAlignment="1" applyProtection="1">
      <alignment horizontal="center" vertical="center" wrapText="1" shrinkToFit="1"/>
    </xf>
    <xf numFmtId="0" fontId="7" fillId="0" borderId="77" xfId="0" applyFont="1" applyBorder="1" applyAlignment="1" applyProtection="1">
      <alignment horizontal="center" vertical="center" wrapText="1" shrinkToFit="1"/>
    </xf>
    <xf numFmtId="0" fontId="7" fillId="0" borderId="28" xfId="0" applyFont="1" applyBorder="1" applyAlignment="1" applyProtection="1">
      <alignment horizontal="center" vertical="center" wrapText="1" shrinkToFit="1"/>
    </xf>
    <xf numFmtId="0" fontId="0" fillId="0" borderId="0" xfId="0" applyAlignment="1">
      <alignment horizontal="center" vertical="center"/>
    </xf>
    <xf numFmtId="0" fontId="24" fillId="0" borderId="0" xfId="0" applyFont="1" applyAlignment="1">
      <alignment horizontal="center" vertical="center" wrapText="1"/>
    </xf>
    <xf numFmtId="0" fontId="8" fillId="0" borderId="59" xfId="0" applyFont="1" applyBorder="1" applyAlignment="1" applyProtection="1">
      <alignment horizontal="center" vertical="center" wrapText="1"/>
    </xf>
    <xf numFmtId="0" fontId="7" fillId="0" borderId="60" xfId="0" applyFont="1" applyBorder="1" applyAlignment="1" applyProtection="1">
      <alignment horizontal="center" vertical="center" wrapText="1"/>
    </xf>
    <xf numFmtId="0" fontId="7" fillId="0" borderId="53" xfId="0" applyFont="1" applyBorder="1" applyAlignment="1" applyProtection="1">
      <alignment horizontal="center" vertical="center" wrapText="1"/>
    </xf>
    <xf numFmtId="0" fontId="7" fillId="0" borderId="54" xfId="0" applyFont="1" applyBorder="1" applyAlignment="1" applyProtection="1">
      <alignment horizontal="center" vertical="center" wrapText="1"/>
    </xf>
    <xf numFmtId="0" fontId="8" fillId="0" borderId="61" xfId="0" applyFont="1" applyBorder="1" applyAlignment="1" applyProtection="1">
      <alignment horizontal="center" vertical="center" wrapText="1"/>
    </xf>
    <xf numFmtId="0" fontId="7" fillId="0" borderId="61" xfId="0" applyFont="1" applyBorder="1" applyAlignment="1" applyProtection="1">
      <alignment horizontal="center" vertical="center" wrapText="1"/>
    </xf>
    <xf numFmtId="0" fontId="7" fillId="0" borderId="76" xfId="0" applyFont="1" applyBorder="1" applyAlignment="1" applyProtection="1">
      <alignment horizontal="center" vertical="center" wrapText="1"/>
    </xf>
    <xf numFmtId="0" fontId="7" fillId="0" borderId="62" xfId="0" applyFont="1" applyBorder="1" applyAlignment="1" applyProtection="1">
      <alignment horizontal="center" vertical="center" wrapText="1"/>
    </xf>
    <xf numFmtId="0" fontId="7" fillId="0" borderId="63" xfId="0" applyFont="1" applyBorder="1" applyAlignment="1" applyProtection="1">
      <alignment horizontal="center" vertical="center" wrapText="1"/>
    </xf>
    <xf numFmtId="0" fontId="7" fillId="0" borderId="58" xfId="0" applyFont="1" applyBorder="1" applyAlignment="1" applyProtection="1">
      <alignment horizontal="center" vertical="center" wrapText="1"/>
    </xf>
    <xf numFmtId="0" fontId="7" fillId="0" borderId="64" xfId="0" applyFont="1" applyBorder="1" applyAlignment="1" applyProtection="1">
      <alignment horizontal="center" vertical="center" wrapText="1"/>
    </xf>
    <xf numFmtId="0" fontId="4" fillId="0" borderId="80" xfId="0" applyFont="1" applyBorder="1" applyProtection="1">
      <alignment vertical="center"/>
    </xf>
    <xf numFmtId="0" fontId="4" fillId="0" borderId="66" xfId="0" applyFont="1" applyBorder="1" applyProtection="1">
      <alignment vertical="center"/>
    </xf>
    <xf numFmtId="0" fontId="4" fillId="0" borderId="67" xfId="0" applyFont="1" applyBorder="1" applyAlignment="1" applyProtection="1">
      <alignment horizontal="center" vertical="center"/>
    </xf>
    <xf numFmtId="0" fontId="4" fillId="0" borderId="10" xfId="0" applyFont="1" applyBorder="1" applyAlignment="1" applyProtection="1">
      <alignment horizontal="center" vertical="center"/>
    </xf>
    <xf numFmtId="0" fontId="10" fillId="2" borderId="11" xfId="0" applyFont="1" applyFill="1" applyBorder="1" applyAlignment="1" applyProtection="1">
      <alignment horizontal="center" vertical="center" shrinkToFit="1"/>
      <protection locked="0"/>
    </xf>
    <xf numFmtId="0" fontId="10" fillId="2" borderId="1" xfId="0" applyFont="1" applyFill="1" applyBorder="1" applyAlignment="1" applyProtection="1">
      <alignment horizontal="center" vertical="center" shrinkToFit="1"/>
      <protection locked="0"/>
    </xf>
    <xf numFmtId="0" fontId="4" fillId="0" borderId="2" xfId="0" applyFont="1" applyBorder="1" applyProtection="1">
      <alignment vertical="center"/>
    </xf>
    <xf numFmtId="176" fontId="10" fillId="2" borderId="1" xfId="1" applyFont="1" applyFill="1" applyBorder="1" applyAlignment="1" applyProtection="1">
      <alignment vertical="center" shrinkToFit="1"/>
      <protection locked="0"/>
    </xf>
    <xf numFmtId="0" fontId="4" fillId="0" borderId="25" xfId="0" applyFont="1" applyBorder="1" applyProtection="1">
      <alignment vertical="center"/>
    </xf>
    <xf numFmtId="0" fontId="4" fillId="0" borderId="8" xfId="0" applyFont="1" applyBorder="1" applyProtection="1">
      <alignment vertical="center"/>
    </xf>
    <xf numFmtId="176" fontId="10" fillId="2" borderId="12" xfId="1" applyFont="1" applyFill="1" applyBorder="1" applyAlignment="1" applyProtection="1">
      <alignment vertical="center" shrinkToFit="1"/>
      <protection locked="0"/>
    </xf>
    <xf numFmtId="176" fontId="10" fillId="2" borderId="7" xfId="1" applyFont="1" applyFill="1" applyBorder="1" applyAlignment="1" applyProtection="1">
      <alignment vertical="center" shrinkToFit="1"/>
      <protection locked="0"/>
    </xf>
    <xf numFmtId="176" fontId="12" fillId="3" borderId="12" xfId="1" applyFont="1" applyFill="1" applyBorder="1" applyAlignment="1" applyProtection="1">
      <alignment vertical="center" shrinkToFit="1"/>
    </xf>
    <xf numFmtId="176" fontId="12" fillId="3" borderId="42" xfId="1" applyFont="1" applyFill="1" applyBorder="1" applyAlignment="1" applyProtection="1">
      <alignment vertical="center" shrinkToFit="1"/>
    </xf>
    <xf numFmtId="0" fontId="4" fillId="0" borderId="65" xfId="0" applyFont="1" applyBorder="1" applyProtection="1">
      <alignment vertical="center"/>
    </xf>
    <xf numFmtId="176" fontId="12" fillId="0" borderId="78" xfId="1" applyFont="1" applyBorder="1" applyAlignment="1" applyProtection="1">
      <alignment vertical="center" shrinkToFit="1"/>
    </xf>
    <xf numFmtId="176" fontId="12" fillId="0" borderId="79" xfId="1" applyFont="1" applyBorder="1" applyAlignment="1" applyProtection="1">
      <alignment vertical="center" shrinkToFit="1"/>
    </xf>
    <xf numFmtId="176" fontId="12" fillId="0" borderId="81" xfId="1" applyFont="1" applyBorder="1" applyAlignment="1" applyProtection="1">
      <alignment vertical="center" shrinkToFit="1"/>
    </xf>
    <xf numFmtId="176" fontId="12" fillId="0" borderId="7" xfId="1" applyFont="1" applyBorder="1" applyAlignment="1" applyProtection="1">
      <alignment vertical="center" shrinkToFit="1"/>
    </xf>
    <xf numFmtId="0" fontId="5" fillId="0" borderId="67" xfId="0" applyFont="1" applyBorder="1" applyAlignment="1" applyProtection="1">
      <alignment horizontal="center" vertical="center"/>
    </xf>
    <xf numFmtId="0" fontId="10" fillId="2" borderId="84" xfId="0" applyFont="1" applyFill="1" applyBorder="1" applyAlignment="1" applyProtection="1">
      <alignment horizontal="center" vertical="center" shrinkToFit="1"/>
      <protection locked="0"/>
    </xf>
    <xf numFmtId="0" fontId="10" fillId="2" borderId="79" xfId="0" applyFont="1" applyFill="1" applyBorder="1" applyAlignment="1" applyProtection="1">
      <alignment horizontal="center" vertical="center" shrinkToFit="1"/>
      <protection locked="0"/>
    </xf>
    <xf numFmtId="0" fontId="10" fillId="2" borderId="6" xfId="0" applyFont="1" applyFill="1" applyBorder="1" applyAlignment="1" applyProtection="1">
      <alignment horizontal="center" vertical="center" shrinkToFit="1"/>
      <protection locked="0"/>
    </xf>
    <xf numFmtId="0" fontId="10" fillId="2" borderId="7" xfId="0" applyFont="1" applyFill="1" applyBorder="1" applyAlignment="1" applyProtection="1">
      <alignment horizontal="center" vertical="center" shrinkToFit="1"/>
      <protection locked="0"/>
    </xf>
    <xf numFmtId="176" fontId="12" fillId="3" borderId="43" xfId="1" applyFont="1" applyFill="1" applyBorder="1" applyAlignment="1" applyProtection="1">
      <alignment vertical="center" shrinkToFit="1"/>
    </xf>
    <xf numFmtId="0" fontId="4" fillId="0" borderId="47" xfId="0" applyFont="1" applyBorder="1" applyProtection="1">
      <alignment vertical="center"/>
    </xf>
    <xf numFmtId="176" fontId="12" fillId="0" borderId="82" xfId="1" applyFont="1" applyBorder="1" applyAlignment="1" applyProtection="1">
      <alignment vertical="center" shrinkToFit="1"/>
    </xf>
    <xf numFmtId="176" fontId="12" fillId="0" borderId="12" xfId="1" applyFont="1" applyBorder="1" applyAlignment="1" applyProtection="1">
      <alignment vertical="center" shrinkToFit="1"/>
    </xf>
    <xf numFmtId="0" fontId="4" fillId="0" borderId="69" xfId="0" applyFont="1" applyBorder="1" applyProtection="1">
      <alignment vertical="center"/>
    </xf>
    <xf numFmtId="0" fontId="4" fillId="0" borderId="75" xfId="0" applyFont="1" applyBorder="1" applyProtection="1">
      <alignment vertical="center"/>
    </xf>
    <xf numFmtId="0" fontId="4" fillId="0" borderId="16" xfId="0" applyFont="1" applyBorder="1" applyProtection="1">
      <alignment vertical="center"/>
    </xf>
    <xf numFmtId="0" fontId="4" fillId="0" borderId="74" xfId="0" applyFont="1" applyBorder="1" applyProtection="1">
      <alignment vertical="center"/>
    </xf>
    <xf numFmtId="176" fontId="10" fillId="2" borderId="15" xfId="1" applyFont="1" applyFill="1" applyBorder="1" applyAlignment="1" applyProtection="1">
      <alignment vertical="center" shrinkToFit="1"/>
      <protection locked="0"/>
    </xf>
    <xf numFmtId="176" fontId="10" fillId="2" borderId="73" xfId="1" applyFont="1" applyFill="1" applyBorder="1" applyAlignment="1" applyProtection="1">
      <alignment vertical="center" shrinkToFit="1"/>
      <protection locked="0"/>
    </xf>
    <xf numFmtId="176" fontId="12" fillId="3" borderId="44" xfId="1" applyFont="1" applyFill="1" applyBorder="1" applyAlignment="1" applyProtection="1">
      <alignment vertical="center" shrinkToFit="1"/>
    </xf>
    <xf numFmtId="176" fontId="12" fillId="0" borderId="83" xfId="1" applyFont="1" applyBorder="1" applyAlignment="1" applyProtection="1">
      <alignment vertical="center" shrinkToFit="1"/>
    </xf>
    <xf numFmtId="176" fontId="12" fillId="0" borderId="44" xfId="1" applyFont="1" applyBorder="1" applyAlignment="1" applyProtection="1">
      <alignment vertical="center" shrinkToFit="1"/>
    </xf>
    <xf numFmtId="0" fontId="2" fillId="0" borderId="18" xfId="0" applyFont="1" applyBorder="1" applyAlignment="1" applyProtection="1">
      <alignment horizontal="center" vertical="center" wrapText="1"/>
    </xf>
    <xf numFmtId="0" fontId="3" fillId="0" borderId="18" xfId="0" applyFont="1" applyBorder="1" applyAlignment="1" applyProtection="1">
      <alignment horizontal="center" vertical="center"/>
    </xf>
    <xf numFmtId="0" fontId="14" fillId="0" borderId="19" xfId="0" applyFont="1" applyBorder="1" applyAlignment="1" applyProtection="1">
      <alignment vertical="center" shrinkToFit="1"/>
    </xf>
    <xf numFmtId="0" fontId="3" fillId="0" borderId="48" xfId="0" applyFont="1" applyBorder="1" applyProtection="1">
      <alignment vertical="center"/>
    </xf>
    <xf numFmtId="0" fontId="3" fillId="0" borderId="49" xfId="0" applyFont="1" applyBorder="1" applyAlignment="1" applyProtection="1">
      <alignment horizontal="center" vertical="center" shrinkToFit="1"/>
    </xf>
    <xf numFmtId="0" fontId="3" fillId="0" borderId="50" xfId="0" applyFont="1" applyBorder="1" applyAlignment="1" applyProtection="1">
      <alignment horizontal="center" vertical="center" shrinkToFit="1"/>
    </xf>
    <xf numFmtId="0" fontId="3" fillId="0" borderId="53" xfId="0" applyFont="1" applyBorder="1" applyAlignment="1" applyProtection="1">
      <alignment horizontal="center" vertical="center" shrinkToFit="1"/>
    </xf>
    <xf numFmtId="0" fontId="3" fillId="0" borderId="54" xfId="0" applyFont="1" applyBorder="1" applyAlignment="1" applyProtection="1">
      <alignment horizontal="center" vertical="center" shrinkToFit="1"/>
    </xf>
    <xf numFmtId="176" fontId="14" fillId="0" borderId="51" xfId="0" applyNumberFormat="1" applyFont="1" applyBorder="1" applyAlignment="1" applyProtection="1">
      <alignment vertical="center" shrinkToFit="1"/>
    </xf>
    <xf numFmtId="176" fontId="14" fillId="0" borderId="44" xfId="0" applyNumberFormat="1" applyFont="1" applyBorder="1" applyAlignment="1" applyProtection="1">
      <alignment vertical="center" shrinkToFit="1"/>
    </xf>
    <xf numFmtId="0" fontId="4" fillId="0" borderId="68" xfId="0" applyFont="1" applyBorder="1" applyAlignment="1" applyProtection="1">
      <alignment horizontal="center" vertical="center"/>
    </xf>
    <xf numFmtId="0" fontId="4" fillId="0" borderId="13" xfId="0" applyFont="1" applyBorder="1" applyAlignment="1" applyProtection="1">
      <alignment horizontal="center" vertical="center"/>
    </xf>
    <xf numFmtId="0" fontId="4" fillId="0" borderId="70" xfId="0" applyFont="1" applyBorder="1" applyAlignment="1" applyProtection="1">
      <alignment horizontal="center" vertical="center"/>
    </xf>
    <xf numFmtId="0" fontId="4" fillId="0" borderId="71" xfId="0" applyFont="1" applyBorder="1" applyAlignment="1" applyProtection="1">
      <alignment horizontal="center" vertical="center"/>
    </xf>
    <xf numFmtId="0" fontId="10" fillId="2" borderId="14" xfId="0" applyFont="1" applyFill="1" applyBorder="1" applyAlignment="1" applyProtection="1">
      <alignment horizontal="center" vertical="center" shrinkToFit="1"/>
      <protection locked="0"/>
    </xf>
    <xf numFmtId="0" fontId="10" fillId="2" borderId="15" xfId="0" applyFont="1" applyFill="1" applyBorder="1" applyAlignment="1" applyProtection="1">
      <alignment horizontal="center" vertical="center" shrinkToFit="1"/>
      <protection locked="0"/>
    </xf>
    <xf numFmtId="0" fontId="10" fillId="2" borderId="72" xfId="0" applyFont="1" applyFill="1" applyBorder="1" applyAlignment="1" applyProtection="1">
      <alignment horizontal="center" vertical="center" shrinkToFit="1"/>
      <protection locked="0"/>
    </xf>
    <xf numFmtId="0" fontId="10" fillId="2" borderId="73" xfId="0" applyFont="1" applyFill="1" applyBorder="1" applyAlignment="1" applyProtection="1">
      <alignment horizontal="center" vertical="center" shrinkToFit="1"/>
      <protection locked="0"/>
    </xf>
    <xf numFmtId="0" fontId="3" fillId="0" borderId="52" xfId="0" applyFont="1" applyBorder="1" applyProtection="1">
      <alignment vertical="center"/>
    </xf>
    <xf numFmtId="0" fontId="3" fillId="0" borderId="55" xfId="0" applyFont="1" applyBorder="1" applyProtection="1">
      <alignment vertical="center"/>
    </xf>
    <xf numFmtId="0" fontId="3" fillId="0" borderId="0" xfId="0" applyFont="1" applyBorder="1" applyAlignment="1" applyProtection="1">
      <alignment horizontal="center" vertical="center" shrinkToFit="1"/>
    </xf>
    <xf numFmtId="176" fontId="14" fillId="0" borderId="0" xfId="0" applyNumberFormat="1" applyFont="1" applyBorder="1" applyAlignment="1" applyProtection="1">
      <alignment vertical="center" shrinkToFit="1"/>
    </xf>
    <xf numFmtId="0" fontId="3" fillId="0" borderId="0" xfId="0" applyFont="1" applyBorder="1" applyProtection="1">
      <alignment vertical="center"/>
    </xf>
    <xf numFmtId="10" fontId="15" fillId="0" borderId="24" xfId="0" applyNumberFormat="1" applyFont="1" applyBorder="1" applyAlignment="1" applyProtection="1">
      <alignment horizontal="center" vertical="center"/>
    </xf>
    <xf numFmtId="0" fontId="3" fillId="0" borderId="10" xfId="0" applyFont="1" applyBorder="1" applyAlignment="1" applyProtection="1">
      <alignment horizontal="center" vertical="center"/>
    </xf>
    <xf numFmtId="0" fontId="7" fillId="0" borderId="11" xfId="0" applyFont="1" applyBorder="1" applyAlignment="1" applyProtection="1">
      <alignment vertical="center" wrapText="1"/>
    </xf>
    <xf numFmtId="0" fontId="7" fillId="0" borderId="26" xfId="0" applyFont="1" applyBorder="1" applyAlignment="1" applyProtection="1">
      <alignment vertical="center" wrapText="1"/>
    </xf>
    <xf numFmtId="177" fontId="15" fillId="0" borderId="2" xfId="0" applyNumberFormat="1" applyFont="1" applyBorder="1" applyAlignment="1" applyProtection="1">
      <alignment horizontal="center" vertical="center"/>
    </xf>
    <xf numFmtId="177" fontId="15" fillId="0" borderId="11" xfId="0" applyNumberFormat="1" applyFont="1" applyBorder="1" applyAlignment="1" applyProtection="1">
      <alignment horizontal="center" vertical="center"/>
    </xf>
    <xf numFmtId="177" fontId="15" fillId="0" borderId="26" xfId="0" applyNumberFormat="1" applyFont="1" applyBorder="1" applyAlignment="1" applyProtection="1">
      <alignment horizontal="center" vertical="center"/>
    </xf>
    <xf numFmtId="0" fontId="2" fillId="0" borderId="4" xfId="0" applyFont="1" applyBorder="1" applyProtection="1">
      <alignment vertical="center"/>
    </xf>
    <xf numFmtId="0" fontId="3" fillId="0" borderId="9" xfId="0" applyFont="1" applyBorder="1" applyAlignment="1" applyProtection="1">
      <alignment horizontal="center" vertical="center"/>
    </xf>
    <xf numFmtId="0" fontId="4" fillId="0" borderId="16" xfId="0" applyFont="1" applyBorder="1" applyAlignment="1" applyProtection="1">
      <alignment horizontal="center" vertical="center"/>
    </xf>
    <xf numFmtId="0" fontId="4" fillId="0" borderId="14" xfId="0" applyFont="1" applyBorder="1" applyAlignment="1" applyProtection="1">
      <alignment horizontal="center" vertical="center"/>
    </xf>
    <xf numFmtId="0" fontId="4" fillId="0" borderId="21" xfId="0" applyFont="1" applyBorder="1" applyAlignment="1" applyProtection="1">
      <alignment horizontal="center" vertical="center"/>
    </xf>
    <xf numFmtId="0" fontId="3" fillId="0" borderId="22" xfId="0" applyFont="1" applyBorder="1" applyAlignment="1" applyProtection="1">
      <alignment horizontal="center" vertical="center"/>
    </xf>
    <xf numFmtId="0" fontId="7" fillId="0" borderId="23" xfId="0" applyFont="1" applyBorder="1" applyAlignment="1" applyProtection="1">
      <alignment vertical="center" wrapText="1"/>
    </xf>
    <xf numFmtId="0" fontId="8" fillId="0" borderId="24" xfId="0" applyFont="1" applyBorder="1" applyAlignment="1" applyProtection="1">
      <alignment vertical="center" wrapText="1"/>
    </xf>
    <xf numFmtId="0" fontId="7" fillId="0" borderId="24" xfId="0" applyFont="1" applyBorder="1" applyAlignment="1" applyProtection="1">
      <alignment vertical="center" wrapText="1"/>
    </xf>
    <xf numFmtId="10" fontId="15" fillId="0" borderId="25" xfId="0" applyNumberFormat="1" applyFont="1" applyBorder="1" applyAlignment="1" applyProtection="1">
      <alignment horizontal="center" vertical="center"/>
    </xf>
    <xf numFmtId="10" fontId="15" fillId="0" borderId="23" xfId="0" applyNumberFormat="1" applyFont="1" applyBorder="1" applyAlignment="1" applyProtection="1">
      <alignment horizontal="center" vertical="center"/>
    </xf>
    <xf numFmtId="0" fontId="3" fillId="0" borderId="57" xfId="0" applyFont="1" applyBorder="1" applyAlignment="1" applyProtection="1">
      <alignment horizontal="center" vertical="center"/>
    </xf>
    <xf numFmtId="0" fontId="7" fillId="0" borderId="2" xfId="0" applyFont="1" applyBorder="1" applyAlignment="1" applyProtection="1">
      <alignment vertical="center" wrapText="1"/>
    </xf>
    <xf numFmtId="0" fontId="7" fillId="0" borderId="26" xfId="0" applyFont="1" applyBorder="1" applyAlignment="1" applyProtection="1">
      <alignment horizontal="center" vertical="center" wrapText="1"/>
    </xf>
    <xf numFmtId="178" fontId="15" fillId="0" borderId="2" xfId="1" applyNumberFormat="1" applyFont="1" applyBorder="1" applyAlignment="1" applyProtection="1">
      <alignment horizontal="center" vertical="center"/>
    </xf>
    <xf numFmtId="178" fontId="15" fillId="0" borderId="11" xfId="1" applyNumberFormat="1" applyFont="1" applyBorder="1" applyAlignment="1" applyProtection="1">
      <alignment horizontal="center" vertical="center"/>
    </xf>
    <xf numFmtId="178" fontId="15" fillId="0" borderId="47" xfId="1" applyNumberFormat="1" applyFont="1" applyBorder="1" applyAlignment="1" applyProtection="1">
      <alignment horizontal="center" vertical="center"/>
    </xf>
    <xf numFmtId="0" fontId="15" fillId="0" borderId="2" xfId="0" applyFont="1" applyBorder="1" applyAlignment="1" applyProtection="1">
      <alignment horizontal="center" vertical="center" wrapText="1"/>
    </xf>
    <xf numFmtId="0" fontId="15" fillId="0" borderId="11" xfId="0" applyFont="1" applyBorder="1" applyAlignment="1" applyProtection="1">
      <alignment horizontal="center" vertical="center" wrapText="1"/>
    </xf>
    <xf numFmtId="0" fontId="15"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xf>
    <xf numFmtId="0" fontId="3" fillId="0" borderId="56" xfId="0" applyFont="1" applyBorder="1" applyAlignment="1" applyProtection="1">
      <alignment horizontal="center" vertical="center"/>
    </xf>
    <xf numFmtId="0" fontId="27" fillId="0" borderId="17" xfId="0" applyFont="1" applyBorder="1" applyAlignment="1" applyProtection="1">
      <alignment vertical="center" wrapText="1"/>
    </xf>
    <xf numFmtId="0" fontId="17" fillId="0" borderId="17" xfId="0" applyFont="1" applyBorder="1" applyAlignment="1" applyProtection="1">
      <alignment vertical="center" wrapText="1"/>
    </xf>
    <xf numFmtId="179" fontId="15" fillId="0" borderId="16" xfId="0" applyNumberFormat="1" applyFont="1" applyBorder="1" applyAlignment="1" applyProtection="1">
      <alignment horizontal="center" vertical="center"/>
    </xf>
    <xf numFmtId="179" fontId="15" fillId="0" borderId="14" xfId="0" applyNumberFormat="1" applyFont="1" applyBorder="1" applyAlignment="1" applyProtection="1">
      <alignment horizontal="center" vertical="center"/>
    </xf>
    <xf numFmtId="179" fontId="15" fillId="0" borderId="21" xfId="0" applyNumberFormat="1" applyFont="1" applyBorder="1" applyAlignment="1" applyProtection="1">
      <alignment horizontal="center" vertical="center"/>
    </xf>
    <xf numFmtId="0" fontId="7" fillId="0" borderId="18" xfId="0" applyFont="1" applyBorder="1" applyAlignment="1" applyProtection="1">
      <alignment horizontal="center" vertical="center"/>
    </xf>
    <xf numFmtId="0" fontId="7" fillId="0" borderId="3" xfId="0" applyFont="1" applyBorder="1" applyAlignment="1" applyProtection="1">
      <alignment horizontal="center" vertical="center"/>
    </xf>
    <xf numFmtId="0" fontId="7" fillId="0" borderId="19" xfId="0" applyFont="1" applyBorder="1" applyAlignment="1" applyProtection="1">
      <alignment horizontal="center" vertical="center"/>
    </xf>
    <xf numFmtId="0" fontId="4" fillId="0" borderId="28" xfId="0" applyFont="1" applyBorder="1" applyAlignment="1" applyProtection="1">
      <alignment horizontal="center" vertical="center"/>
    </xf>
    <xf numFmtId="176" fontId="15" fillId="0" borderId="5" xfId="1" applyNumberFormat="1" applyFont="1" applyBorder="1" applyAlignment="1" applyProtection="1">
      <alignment vertical="center" shrinkToFit="1"/>
    </xf>
    <xf numFmtId="176" fontId="15" fillId="0" borderId="6" xfId="1" applyNumberFormat="1" applyFont="1" applyBorder="1" applyAlignment="1" applyProtection="1">
      <alignment vertical="center" shrinkToFit="1"/>
    </xf>
    <xf numFmtId="176" fontId="15" fillId="0" borderId="7" xfId="1" applyNumberFormat="1" applyFont="1" applyBorder="1" applyAlignment="1" applyProtection="1">
      <alignment vertical="center" shrinkToFit="1"/>
    </xf>
    <xf numFmtId="176" fontId="18" fillId="0" borderId="30" xfId="0" applyNumberFormat="1" applyFont="1" applyBorder="1" applyAlignment="1" applyProtection="1">
      <alignment vertical="center"/>
    </xf>
    <xf numFmtId="0" fontId="7" fillId="0" borderId="31" xfId="0" applyFont="1" applyBorder="1" applyAlignment="1" applyProtection="1">
      <alignment horizontal="center" vertical="center"/>
    </xf>
    <xf numFmtId="176" fontId="15" fillId="0" borderId="10" xfId="1" applyNumberFormat="1" applyFont="1" applyBorder="1" applyAlignment="1" applyProtection="1">
      <alignment vertical="center" shrinkToFit="1"/>
    </xf>
    <xf numFmtId="176" fontId="15" fillId="0" borderId="11" xfId="1" applyNumberFormat="1" applyFont="1" applyBorder="1" applyAlignment="1" applyProtection="1">
      <alignment vertical="center" shrinkToFit="1"/>
    </xf>
    <xf numFmtId="176" fontId="15" fillId="0" borderId="1" xfId="1" applyNumberFormat="1" applyFont="1" applyBorder="1" applyAlignment="1" applyProtection="1">
      <alignment vertical="center" shrinkToFit="1"/>
    </xf>
    <xf numFmtId="176" fontId="15" fillId="0" borderId="45" xfId="1" applyNumberFormat="1" applyFont="1" applyBorder="1" applyAlignment="1" applyProtection="1">
      <alignment vertical="center" shrinkToFit="1"/>
    </xf>
    <xf numFmtId="176" fontId="18" fillId="0" borderId="31" xfId="0" applyNumberFormat="1" applyFont="1" applyBorder="1" applyAlignment="1" applyProtection="1">
      <alignment vertical="center"/>
    </xf>
    <xf numFmtId="176" fontId="12" fillId="0" borderId="41" xfId="0" applyNumberFormat="1" applyFont="1" applyBorder="1" applyAlignment="1" applyProtection="1">
      <alignment vertical="center"/>
    </xf>
    <xf numFmtId="0" fontId="7" fillId="0" borderId="37" xfId="0" applyFont="1" applyBorder="1" applyAlignment="1" applyProtection="1">
      <alignment horizontal="center" vertical="center" wrapText="1"/>
    </xf>
    <xf numFmtId="176" fontId="15" fillId="0" borderId="38" xfId="1" applyNumberFormat="1" applyFont="1" applyBorder="1" applyAlignment="1" applyProtection="1">
      <alignment vertical="center" shrinkToFit="1"/>
    </xf>
    <xf numFmtId="176" fontId="15" fillId="0" borderId="39" xfId="1" applyNumberFormat="1" applyFont="1" applyBorder="1" applyAlignment="1" applyProtection="1">
      <alignment vertical="center" shrinkToFit="1"/>
    </xf>
    <xf numFmtId="176" fontId="15" fillId="0" borderId="40" xfId="1" applyNumberFormat="1" applyFont="1" applyBorder="1" applyAlignment="1" applyProtection="1">
      <alignment vertical="center" shrinkToFit="1"/>
    </xf>
    <xf numFmtId="176" fontId="18" fillId="0" borderId="41" xfId="0" applyNumberFormat="1" applyFont="1" applyBorder="1" applyAlignment="1" applyProtection="1">
      <alignment vertical="center"/>
    </xf>
    <xf numFmtId="0" fontId="14" fillId="0" borderId="0" xfId="0" applyFont="1" applyBorder="1" applyProtection="1">
      <alignment vertical="center"/>
    </xf>
    <xf numFmtId="0" fontId="8" fillId="0" borderId="4" xfId="0" applyFont="1" applyBorder="1" applyAlignment="1" applyProtection="1">
      <alignment horizontal="center" vertical="center" wrapText="1"/>
    </xf>
    <xf numFmtId="0" fontId="7" fillId="0" borderId="4" xfId="0" applyFont="1" applyBorder="1" applyAlignment="1" applyProtection="1">
      <alignment horizontal="center" vertical="center" wrapText="1"/>
    </xf>
    <xf numFmtId="176" fontId="14" fillId="0" borderId="18" xfId="0" applyNumberFormat="1" applyFont="1" applyBorder="1" applyAlignment="1" applyProtection="1">
      <alignment vertical="center" shrinkToFit="1"/>
    </xf>
    <xf numFmtId="176" fontId="14" fillId="0" borderId="3" xfId="0" applyNumberFormat="1" applyFont="1" applyBorder="1" applyAlignment="1" applyProtection="1">
      <alignment vertical="center" shrinkToFit="1"/>
    </xf>
    <xf numFmtId="176" fontId="14" fillId="0" borderId="19" xfId="0" applyNumberFormat="1" applyFont="1" applyBorder="1" applyAlignment="1" applyProtection="1">
      <alignment vertical="center" shrinkToFit="1"/>
    </xf>
    <xf numFmtId="176" fontId="20" fillId="0" borderId="32" xfId="0" applyNumberFormat="1" applyFont="1" applyBorder="1" applyProtection="1">
      <alignment vertical="center"/>
    </xf>
    <xf numFmtId="0" fontId="25" fillId="0" borderId="0" xfId="0" applyFont="1" applyBorder="1" applyProtection="1">
      <alignment vertical="center"/>
    </xf>
    <xf numFmtId="0" fontId="7" fillId="0" borderId="33" xfId="0" applyFont="1" applyBorder="1" applyAlignment="1" applyProtection="1">
      <alignment horizontal="center" vertical="center"/>
    </xf>
    <xf numFmtId="176" fontId="15" fillId="0" borderId="34" xfId="1" applyNumberFormat="1" applyFont="1" applyBorder="1" applyAlignment="1" applyProtection="1">
      <alignment vertical="center" shrinkToFit="1"/>
    </xf>
    <xf numFmtId="176" fontId="15" fillId="0" borderId="35" xfId="1" applyNumberFormat="1" applyFont="1" applyBorder="1" applyAlignment="1" applyProtection="1">
      <alignment vertical="center" shrinkToFit="1"/>
    </xf>
    <xf numFmtId="176" fontId="15" fillId="0" borderId="36" xfId="1" applyNumberFormat="1" applyFont="1" applyBorder="1" applyAlignment="1" applyProtection="1">
      <alignment vertical="center" shrinkToFit="1"/>
    </xf>
    <xf numFmtId="176" fontId="15" fillId="0" borderId="46" xfId="1" applyNumberFormat="1" applyFont="1" applyBorder="1" applyAlignment="1" applyProtection="1">
      <alignment vertical="center" shrinkToFit="1"/>
    </xf>
    <xf numFmtId="176" fontId="18" fillId="0" borderId="33" xfId="0" applyNumberFormat="1" applyFont="1" applyBorder="1" applyAlignment="1" applyProtection="1">
      <alignment vertical="center"/>
    </xf>
    <xf numFmtId="0" fontId="7" fillId="0" borderId="29" xfId="0" applyFont="1" applyBorder="1" applyAlignment="1" applyProtection="1">
      <alignment horizontal="center" vertical="center"/>
    </xf>
    <xf numFmtId="0" fontId="3" fillId="0" borderId="85" xfId="0" applyFont="1" applyBorder="1" applyAlignment="1" applyProtection="1">
      <alignment horizontal="center" vertical="center"/>
    </xf>
    <xf numFmtId="0" fontId="3" fillId="0" borderId="86" xfId="0" applyFont="1" applyBorder="1" applyAlignment="1" applyProtection="1">
      <alignment horizontal="center" vertical="center"/>
    </xf>
    <xf numFmtId="0" fontId="32" fillId="0" borderId="21" xfId="0" applyFont="1" applyBorder="1" applyAlignment="1" applyProtection="1">
      <alignment horizontal="center" vertical="center"/>
    </xf>
    <xf numFmtId="0" fontId="22" fillId="0" borderId="0" xfId="0" applyFont="1" applyBorder="1" applyAlignment="1" applyProtection="1">
      <alignment horizontal="left" vertical="top" wrapText="1"/>
    </xf>
    <xf numFmtId="176" fontId="15" fillId="0" borderId="2" xfId="1" applyNumberFormat="1" applyFont="1" applyBorder="1" applyAlignment="1" applyProtection="1">
      <alignment vertical="center" shrinkToFit="1"/>
    </xf>
    <xf numFmtId="176" fontId="15" fillId="0" borderId="87" xfId="1" applyNumberFormat="1" applyFont="1" applyBorder="1" applyAlignment="1" applyProtection="1">
      <alignment vertical="center" shrinkToFit="1"/>
    </xf>
    <xf numFmtId="0" fontId="33" fillId="0" borderId="19" xfId="0" applyFont="1" applyBorder="1" applyAlignment="1" applyProtection="1">
      <alignment horizontal="center" vertical="center"/>
    </xf>
    <xf numFmtId="0" fontId="34" fillId="0" borderId="19" xfId="0" applyFont="1" applyBorder="1" applyAlignment="1" applyProtection="1">
      <alignment horizontal="center" vertical="center"/>
    </xf>
    <xf numFmtId="0" fontId="0" fillId="0" borderId="0" xfId="0" applyAlignment="1">
      <alignment horizontal="right" vertical="center"/>
    </xf>
    <xf numFmtId="0" fontId="29" fillId="0" borderId="0" xfId="0" applyFont="1" applyAlignment="1" applyProtection="1">
      <alignment horizontal="center" vertical="center"/>
    </xf>
  </cellXfs>
  <cellStyles count="2">
    <cellStyle name="Excel Built-in Comma [0]" xfId="1" xr:uid="{00000000-0005-0000-0000-000000000000}"/>
    <cellStyle name="標準"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44</xdr:row>
      <xdr:rowOff>19050</xdr:rowOff>
    </xdr:from>
    <xdr:to>
      <xdr:col>15</xdr:col>
      <xdr:colOff>257175</xdr:colOff>
      <xdr:row>45</xdr:row>
      <xdr:rowOff>219075</xdr:rowOff>
    </xdr:to>
    <xdr:sp macro="" textlink="">
      <xdr:nvSpPr>
        <xdr:cNvPr id="2" name="CustomShape 1">
          <a:extLst>
            <a:ext uri="{FF2B5EF4-FFF2-40B4-BE49-F238E27FC236}">
              <a16:creationId xmlns:a16="http://schemas.microsoft.com/office/drawing/2014/main" id="{00000000-0008-0000-0000-000002000000}"/>
            </a:ext>
          </a:extLst>
        </xdr:cNvPr>
        <xdr:cNvSpPr>
          <a:spLocks noChangeArrowheads="1"/>
        </xdr:cNvSpPr>
      </xdr:nvSpPr>
      <xdr:spPr bwMode="auto">
        <a:xfrm>
          <a:off x="971550" y="6867525"/>
          <a:ext cx="3295650" cy="390525"/>
        </a:xfrm>
        <a:custGeom>
          <a:avLst/>
          <a:gdLst>
            <a:gd name="G0" fmla="+- 0 0 1350"/>
            <a:gd name="G1" fmla="+- 50000 0 1350"/>
            <a:gd name="G2" fmla="?: G1 1350 50000"/>
            <a:gd name="G3" fmla="?: G0 0 G1"/>
            <a:gd name="G4" fmla="min 10730 1270"/>
            <a:gd name="G5" fmla="*/ G4 G3 1"/>
            <a:gd name="G6" fmla="*/ G5 1 34464"/>
            <a:gd name="G7" fmla="+- 10730 0 G6"/>
            <a:gd name="G8" fmla="+- 1270 0 G6"/>
            <a:gd name="G9" fmla="*/ G6 29289 1"/>
            <a:gd name="G10" fmla="*/ G9 1 34464"/>
            <a:gd name="G11" fmla="+- 10730 0 G10"/>
            <a:gd name="G12" fmla="+- 1270 0 G10"/>
            <a:gd name="G13" fmla="*/ 10730 1 2"/>
            <a:gd name="G14" fmla="*/ 1270 1 2"/>
            <a:gd name="G15" fmla="+- 1270 0 0"/>
            <a:gd name="G16" fmla="+- 10730 0 0"/>
            <a:gd name="G17" fmla="+- 180 0 0"/>
            <a:gd name="G18" fmla="+- 90 0 0"/>
            <a:gd name="G19" fmla="+- 270 0 0"/>
            <a:gd name="G20" fmla="+- 90 0 0"/>
            <a:gd name="G21" fmla="+- 0 0 0"/>
            <a:gd name="G22" fmla="+- 90 0 0"/>
            <a:gd name="G23" fmla="+- 90 0 0"/>
            <a:gd name="G24" fmla="+- 90 0 0"/>
            <a:gd name="G25" fmla="+- 90 0 0"/>
            <a:gd name="G26" fmla="+- 90 0 0"/>
            <a:gd name="G27" fmla="+- 180 0 0"/>
            <a:gd name="G28" fmla="+- 90 0 0"/>
            <a:gd name="G29" fmla="+- 270 0 0"/>
            <a:gd name="G30" fmla="+- 90 0 0"/>
            <a:gd name="G31" fmla="+- 0 0 0"/>
            <a:gd name="G32" fmla="+- 90 0 0"/>
          </a:gdLst>
          <a:ahLst/>
          <a:cxnLst>
            <a:cxn ang="0">
              <a:pos x="r" y="vc"/>
            </a:cxn>
            <a:cxn ang="5400000">
              <a:pos x="hc" y="b"/>
            </a:cxn>
            <a:cxn ang="10800000">
              <a:pos x="l" y="vc"/>
            </a:cxn>
            <a:cxn ang="16200000">
              <a:pos x="hc" y="t"/>
            </a:cxn>
          </a:cxnLst>
          <a:rect l="0" t="0" r="0" b="0"/>
          <a:pathLst>
            <a:path stroke="0">
              <a:moveTo>
                <a:pt x="0" y="1793"/>
              </a:moveTo>
              <a:lnTo>
                <a:pt x="1793" y="1793"/>
              </a:lnTo>
              <a:lnTo>
                <a:pt x="180" y="90"/>
              </a:lnTo>
              <a:lnTo>
                <a:pt x="8937" y="0"/>
              </a:lnTo>
              <a:lnTo>
                <a:pt x="1793" y="1793"/>
              </a:lnTo>
              <a:lnTo>
                <a:pt x="270" y="90"/>
              </a:lnTo>
              <a:lnTo>
                <a:pt x="10730" y="-523"/>
              </a:lnTo>
              <a:lnTo>
                <a:pt x="1793" y="1793"/>
              </a:lnTo>
              <a:close/>
            </a:path>
            <a:path>
              <a:moveTo>
                <a:pt x="0" y="90"/>
              </a:moveTo>
              <a:lnTo>
                <a:pt x="1793" y="1270"/>
              </a:lnTo>
              <a:lnTo>
                <a:pt x="1793" y="1793"/>
              </a:lnTo>
              <a:lnTo>
                <a:pt x="90" y="90"/>
              </a:lnTo>
              <a:moveTo>
                <a:pt x="1793" y="1270"/>
              </a:moveTo>
              <a:lnTo>
                <a:pt x="1793" y="1793"/>
              </a:lnTo>
              <a:lnTo>
                <a:pt x="90" y="90"/>
              </a:lnTo>
              <a:lnTo>
                <a:pt x="0" y="1793"/>
              </a:lnTo>
            </a:path>
          </a:pathLst>
        </a:custGeom>
        <a:noFill/>
        <a:ln w="9360" cap="flat">
          <a:solidFill>
            <a:srgbClr val="000000"/>
          </a:solidFill>
          <a:miter lim="800000"/>
          <a:headEnd/>
          <a:tailEnd/>
        </a:ln>
        <a:effec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69"/>
  <sheetViews>
    <sheetView showGridLines="0" tabSelected="1" zoomScale="115" zoomScaleNormal="115" zoomScaleSheetLayoutView="85" workbookViewId="0">
      <selection activeCell="AE7" sqref="AE7"/>
    </sheetView>
  </sheetViews>
  <sheetFormatPr defaultRowHeight="14.4"/>
  <cols>
    <col min="1" max="1" width="1.88671875" style="1" customWidth="1"/>
    <col min="2" max="30" width="3.6640625" style="1" customWidth="1"/>
    <col min="31" max="31" width="4" style="1" customWidth="1"/>
    <col min="32" max="32" width="4" customWidth="1"/>
    <col min="33" max="33" width="9.88671875" customWidth="1"/>
    <col min="34" max="37" width="15.44140625" hidden="1" customWidth="1"/>
    <col min="38" max="38" width="16.33203125" hidden="1" customWidth="1"/>
    <col min="39" max="39" width="14.21875" hidden="1" customWidth="1"/>
    <col min="40" max="40" width="10.44140625" hidden="1" customWidth="1"/>
    <col min="41" max="41" width="10.109375" hidden="1" customWidth="1"/>
    <col min="42" max="43" width="9" hidden="1" customWidth="1"/>
    <col min="44" max="44" width="0" hidden="1" customWidth="1"/>
  </cols>
  <sheetData>
    <row r="1" spans="1:37" ht="19.2">
      <c r="A1"/>
      <c r="B1" s="14" t="str">
        <f>"令和"&amp;AI1&amp;"年度　館林市国民健康保険税　試算表"</f>
        <v>令和8年度　館林市国民健康保険税　試算表</v>
      </c>
      <c r="C1"/>
      <c r="D1"/>
      <c r="E1"/>
      <c r="F1"/>
      <c r="G1"/>
      <c r="H1"/>
      <c r="I1"/>
      <c r="J1"/>
      <c r="K1"/>
      <c r="L1"/>
      <c r="M1"/>
      <c r="N1"/>
      <c r="O1"/>
      <c r="P1"/>
      <c r="Q1"/>
      <c r="R1"/>
      <c r="S1"/>
      <c r="T1"/>
      <c r="U1"/>
      <c r="V1"/>
      <c r="W1"/>
      <c r="X1"/>
      <c r="Y1"/>
      <c r="Z1"/>
      <c r="AA1"/>
      <c r="AB1"/>
      <c r="AC1"/>
      <c r="AD1"/>
      <c r="AE1"/>
      <c r="AH1" s="180" t="s">
        <v>32</v>
      </c>
      <c r="AI1" s="20">
        <v>8</v>
      </c>
    </row>
    <row r="2" spans="1:37" ht="13.2">
      <c r="A2"/>
      <c r="B2"/>
      <c r="C2"/>
      <c r="D2"/>
      <c r="E2"/>
      <c r="F2"/>
      <c r="G2"/>
      <c r="H2"/>
      <c r="I2"/>
      <c r="J2"/>
      <c r="K2"/>
      <c r="L2"/>
      <c r="M2"/>
      <c r="N2"/>
      <c r="O2"/>
      <c r="P2"/>
      <c r="Q2"/>
      <c r="R2"/>
      <c r="S2"/>
      <c r="T2"/>
      <c r="U2"/>
      <c r="V2"/>
      <c r="W2"/>
      <c r="X2"/>
      <c r="Y2"/>
      <c r="Z2"/>
      <c r="AA2"/>
      <c r="AB2"/>
      <c r="AC2"/>
      <c r="AD2"/>
      <c r="AE2"/>
    </row>
    <row r="3" spans="1:37">
      <c r="A3"/>
      <c r="B3" s="1" t="str">
        <f>"　このエクセルシートに必要事項を入力すると、令和"&amp;AI1&amp;"年度館林市国民健康保険税額の試算ができます。"</f>
        <v>　このエクセルシートに必要事項を入力すると、令和8年度館林市国民健康保険税額の試算ができます。</v>
      </c>
      <c r="C3"/>
      <c r="D3"/>
      <c r="E3"/>
      <c r="F3"/>
      <c r="G3"/>
      <c r="H3"/>
      <c r="I3"/>
      <c r="J3"/>
      <c r="K3"/>
      <c r="L3"/>
      <c r="M3"/>
      <c r="N3"/>
      <c r="O3"/>
      <c r="P3"/>
      <c r="Q3"/>
      <c r="R3"/>
      <c r="S3"/>
      <c r="T3"/>
      <c r="U3"/>
      <c r="V3"/>
      <c r="W3"/>
      <c r="X3"/>
      <c r="Y3"/>
      <c r="Z3"/>
      <c r="AA3"/>
      <c r="AB3"/>
      <c r="AC3"/>
      <c r="AD3"/>
      <c r="AE3"/>
    </row>
    <row r="4" spans="1:37">
      <c r="A4"/>
      <c r="B4" s="2"/>
      <c r="C4" s="3"/>
      <c r="D4" s="1" t="s">
        <v>41</v>
      </c>
      <c r="E4"/>
      <c r="F4"/>
      <c r="G4"/>
      <c r="H4"/>
      <c r="I4"/>
      <c r="J4"/>
      <c r="K4"/>
      <c r="L4"/>
      <c r="M4"/>
      <c r="N4"/>
      <c r="O4"/>
      <c r="P4"/>
      <c r="Q4"/>
      <c r="R4"/>
      <c r="S4"/>
      <c r="T4"/>
      <c r="U4"/>
      <c r="V4"/>
      <c r="W4"/>
      <c r="X4"/>
      <c r="Y4"/>
      <c r="Z4"/>
      <c r="AA4"/>
      <c r="AB4"/>
      <c r="AC4"/>
      <c r="AD4"/>
      <c r="AE4"/>
    </row>
    <row r="5" spans="1:37" ht="13.2">
      <c r="A5"/>
      <c r="B5"/>
      <c r="C5"/>
      <c r="D5"/>
      <c r="E5"/>
      <c r="F5"/>
      <c r="G5"/>
      <c r="H5"/>
      <c r="I5"/>
      <c r="J5"/>
      <c r="K5"/>
      <c r="L5"/>
      <c r="M5"/>
      <c r="N5"/>
      <c r="O5"/>
      <c r="P5"/>
      <c r="Q5"/>
      <c r="R5"/>
      <c r="S5"/>
      <c r="T5"/>
      <c r="U5"/>
      <c r="V5"/>
      <c r="W5"/>
      <c r="X5"/>
      <c r="Y5"/>
      <c r="Z5"/>
      <c r="AA5"/>
      <c r="AB5"/>
      <c r="AC5"/>
      <c r="AD5"/>
      <c r="AE5"/>
    </row>
    <row r="6" spans="1:37" ht="15">
      <c r="A6"/>
      <c r="B6" s="4" t="s">
        <v>0</v>
      </c>
      <c r="C6"/>
      <c r="D6"/>
      <c r="E6"/>
      <c r="F6"/>
      <c r="G6"/>
      <c r="H6"/>
      <c r="I6"/>
      <c r="J6"/>
      <c r="K6"/>
      <c r="L6"/>
      <c r="M6"/>
      <c r="N6"/>
      <c r="O6"/>
      <c r="P6"/>
      <c r="Q6"/>
      <c r="R6"/>
      <c r="S6"/>
      <c r="T6"/>
      <c r="U6"/>
      <c r="V6"/>
      <c r="W6"/>
      <c r="X6"/>
      <c r="Y6"/>
      <c r="Z6"/>
      <c r="AA6"/>
      <c r="AB6"/>
      <c r="AC6"/>
      <c r="AD6"/>
      <c r="AE6"/>
    </row>
    <row r="7" spans="1:37">
      <c r="A7" s="5"/>
      <c r="B7" s="18" t="s">
        <v>1</v>
      </c>
      <c r="C7" s="17" t="s">
        <v>55</v>
      </c>
      <c r="D7" s="5"/>
      <c r="E7" s="5"/>
      <c r="F7" s="5"/>
      <c r="G7" s="5"/>
      <c r="H7" s="5"/>
      <c r="I7" s="5"/>
      <c r="J7" s="5"/>
      <c r="K7" s="5"/>
      <c r="L7" s="5"/>
      <c r="M7" s="5"/>
      <c r="N7" s="5"/>
      <c r="O7" s="5"/>
      <c r="P7" s="5"/>
      <c r="Q7" s="5"/>
      <c r="R7" s="5"/>
      <c r="S7" s="5"/>
      <c r="T7" s="5"/>
      <c r="U7" s="5"/>
      <c r="V7" s="5"/>
      <c r="W7" s="5"/>
      <c r="X7" s="5"/>
      <c r="Y7" s="5"/>
      <c r="Z7" s="5"/>
      <c r="AA7" s="5"/>
      <c r="AB7" s="5"/>
      <c r="AC7" s="5"/>
      <c r="AD7" s="5"/>
      <c r="AE7" s="5"/>
    </row>
    <row r="8" spans="1:37" ht="13.2">
      <c r="A8" s="5"/>
      <c r="B8" s="6"/>
      <c r="C8" s="5" t="s">
        <v>44</v>
      </c>
      <c r="D8" s="5"/>
      <c r="E8" s="5"/>
      <c r="F8" s="5"/>
      <c r="G8" s="5"/>
      <c r="H8" s="5"/>
      <c r="I8" s="5"/>
      <c r="J8" s="5"/>
      <c r="K8" s="5"/>
      <c r="L8" s="5"/>
      <c r="M8" s="5"/>
      <c r="N8" s="5"/>
      <c r="O8" s="5"/>
      <c r="P8" s="5"/>
      <c r="Q8" s="5"/>
      <c r="R8" s="5"/>
      <c r="S8" s="5"/>
      <c r="T8" s="5"/>
      <c r="U8" s="5"/>
      <c r="V8" s="5"/>
      <c r="W8" s="5"/>
      <c r="X8" s="5"/>
      <c r="Y8" s="5"/>
      <c r="Z8" s="5"/>
      <c r="AA8" s="5"/>
      <c r="AB8" s="5"/>
      <c r="AC8" s="5"/>
      <c r="AD8" s="5"/>
      <c r="AE8" s="5"/>
    </row>
    <row r="9" spans="1:37" ht="13.2">
      <c r="A9" s="5"/>
      <c r="B9" s="6" t="s">
        <v>1</v>
      </c>
      <c r="C9" s="5" t="s">
        <v>52</v>
      </c>
      <c r="D9" s="5"/>
      <c r="E9" s="5"/>
      <c r="F9" s="5"/>
      <c r="G9" s="5"/>
      <c r="H9" s="5"/>
      <c r="I9" s="5"/>
      <c r="J9" s="5"/>
      <c r="K9" s="5"/>
      <c r="L9" s="5"/>
      <c r="M9" s="5"/>
      <c r="N9" s="5"/>
      <c r="O9" s="5"/>
      <c r="P9" s="5"/>
      <c r="Q9" s="5"/>
      <c r="R9" s="5"/>
      <c r="S9" s="5"/>
      <c r="T9" s="5"/>
      <c r="U9" s="5"/>
      <c r="V9" s="5"/>
      <c r="W9" s="5"/>
      <c r="X9" s="5"/>
      <c r="Y9" s="5"/>
      <c r="Z9" s="5"/>
      <c r="AA9" s="5"/>
      <c r="AB9" s="5"/>
      <c r="AC9" s="5"/>
      <c r="AD9" s="5"/>
      <c r="AE9" s="5"/>
    </row>
    <row r="10" spans="1:37" ht="13.2">
      <c r="A10" s="5"/>
      <c r="B10" s="6"/>
      <c r="C10" s="5" t="s">
        <v>42</v>
      </c>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row>
    <row r="11" spans="1:37" hidden="1">
      <c r="A11" s="5"/>
      <c r="B11" s="6"/>
      <c r="C11" s="5" t="s">
        <v>53</v>
      </c>
      <c r="D11"/>
      <c r="E11"/>
      <c r="F11" t="s">
        <v>38</v>
      </c>
      <c r="G11"/>
      <c r="H11"/>
      <c r="I11"/>
      <c r="J11"/>
      <c r="K11"/>
      <c r="L11"/>
      <c r="M11"/>
      <c r="N11"/>
      <c r="O11"/>
      <c r="P11"/>
      <c r="Q11"/>
      <c r="R11"/>
      <c r="S11"/>
      <c r="T11"/>
      <c r="U11"/>
      <c r="V11"/>
      <c r="W11"/>
      <c r="X11"/>
      <c r="Y11"/>
      <c r="Z11"/>
      <c r="AA11"/>
      <c r="AB11"/>
      <c r="AC11"/>
      <c r="AD11"/>
      <c r="AE11"/>
      <c r="AG11" s="1"/>
      <c r="AH11" s="1"/>
      <c r="AI11" s="1"/>
      <c r="AJ11" s="1"/>
      <c r="AK11" s="1"/>
    </row>
    <row r="12" spans="1:37" hidden="1">
      <c r="A12" s="5"/>
      <c r="B12" s="6"/>
      <c r="C12" s="5"/>
      <c r="D12"/>
      <c r="E12"/>
      <c r="F12" t="s">
        <v>39</v>
      </c>
      <c r="G12"/>
      <c r="H12"/>
      <c r="I12"/>
      <c r="J12"/>
      <c r="K12"/>
      <c r="L12"/>
      <c r="M12"/>
      <c r="N12"/>
      <c r="O12"/>
      <c r="P12"/>
      <c r="Q12"/>
      <c r="R12"/>
      <c r="S12"/>
      <c r="T12"/>
      <c r="U12"/>
      <c r="V12"/>
      <c r="W12"/>
      <c r="X12"/>
      <c r="Y12"/>
      <c r="Z12"/>
      <c r="AA12"/>
      <c r="AB12"/>
      <c r="AC12"/>
      <c r="AD12"/>
      <c r="AE12" s="8"/>
      <c r="AG12" s="1"/>
      <c r="AH12" s="1"/>
      <c r="AI12" s="1"/>
      <c r="AJ12" s="1"/>
      <c r="AK12" s="1"/>
    </row>
    <row r="13" spans="1:37" hidden="1">
      <c r="A13" s="5"/>
      <c r="B13" s="6"/>
      <c r="C13" s="5"/>
      <c r="D13"/>
      <c r="E13"/>
      <c r="F13" t="s">
        <v>40</v>
      </c>
      <c r="G13"/>
      <c r="H13"/>
      <c r="I13"/>
      <c r="J13"/>
      <c r="K13"/>
      <c r="L13"/>
      <c r="M13"/>
      <c r="N13"/>
      <c r="O13"/>
      <c r="P13"/>
      <c r="Q13"/>
      <c r="R13"/>
      <c r="S13"/>
      <c r="T13"/>
      <c r="U13"/>
      <c r="V13"/>
      <c r="W13"/>
      <c r="X13"/>
      <c r="Y13"/>
      <c r="Z13"/>
      <c r="AA13"/>
      <c r="AB13"/>
      <c r="AC13"/>
      <c r="AD13"/>
      <c r="AE13" s="9"/>
      <c r="AG13" s="1"/>
      <c r="AH13" s="1"/>
      <c r="AI13" s="1"/>
      <c r="AJ13" s="1"/>
      <c r="AK13" s="1"/>
    </row>
    <row r="14" spans="1:37" ht="13.2">
      <c r="A14" s="5"/>
      <c r="B14" s="6" t="s">
        <v>1</v>
      </c>
      <c r="C14" s="5" t="s">
        <v>54</v>
      </c>
      <c r="D14"/>
      <c r="E14"/>
      <c r="F14"/>
      <c r="G14"/>
      <c r="H14"/>
      <c r="I14"/>
      <c r="J14"/>
      <c r="K14"/>
      <c r="L14"/>
      <c r="M14"/>
      <c r="N14"/>
      <c r="O14"/>
      <c r="P14"/>
      <c r="Q14"/>
      <c r="R14"/>
      <c r="S14"/>
      <c r="T14"/>
      <c r="U14"/>
      <c r="V14"/>
      <c r="W14"/>
      <c r="X14"/>
      <c r="Y14"/>
      <c r="Z14"/>
      <c r="AA14"/>
      <c r="AB14"/>
      <c r="AC14"/>
      <c r="AD14"/>
      <c r="AE14"/>
    </row>
    <row r="15" spans="1:37" ht="13.2">
      <c r="A15" s="5"/>
      <c r="B15" s="6" t="s">
        <v>1</v>
      </c>
      <c r="C15" s="5" t="s">
        <v>75</v>
      </c>
      <c r="D15"/>
      <c r="E15"/>
      <c r="F15"/>
      <c r="G15"/>
      <c r="H15"/>
      <c r="I15"/>
      <c r="J15"/>
      <c r="K15"/>
      <c r="L15"/>
      <c r="M15"/>
      <c r="N15"/>
      <c r="O15"/>
      <c r="P15"/>
      <c r="Q15"/>
      <c r="R15"/>
      <c r="S15"/>
      <c r="T15"/>
      <c r="U15"/>
      <c r="V15"/>
      <c r="W15"/>
      <c r="X15"/>
      <c r="Y15"/>
      <c r="Z15"/>
      <c r="AA15"/>
      <c r="AB15"/>
      <c r="AC15"/>
      <c r="AD15"/>
      <c r="AE15"/>
    </row>
    <row r="16" spans="1:37" ht="15" thickBot="1">
      <c r="B16"/>
      <c r="C16"/>
      <c r="D16"/>
      <c r="E16"/>
      <c r="F16"/>
      <c r="G16"/>
      <c r="H16"/>
      <c r="I16"/>
      <c r="J16"/>
      <c r="K16"/>
      <c r="L16"/>
      <c r="M16"/>
      <c r="N16"/>
      <c r="O16"/>
      <c r="P16"/>
      <c r="Q16"/>
      <c r="R16"/>
      <c r="S16"/>
      <c r="T16"/>
      <c r="U16"/>
      <c r="V16"/>
      <c r="W16"/>
      <c r="X16"/>
      <c r="Y16"/>
      <c r="Z16"/>
      <c r="AA16"/>
      <c r="AB16"/>
      <c r="AC16"/>
      <c r="AD16"/>
      <c r="AE16"/>
    </row>
    <row r="17" spans="2:43" ht="15" thickBot="1">
      <c r="B17" s="32" t="s">
        <v>62</v>
      </c>
      <c r="C17" s="33"/>
      <c r="D17" s="33"/>
      <c r="E17" s="36" t="s">
        <v>56</v>
      </c>
      <c r="F17" s="37"/>
      <c r="G17" s="37"/>
      <c r="H17" s="37" t="s">
        <v>2</v>
      </c>
      <c r="I17" s="37"/>
      <c r="J17" s="37"/>
      <c r="K17" s="37"/>
      <c r="L17" s="37"/>
      <c r="M17" s="37" t="s">
        <v>3</v>
      </c>
      <c r="N17" s="37"/>
      <c r="O17" s="37"/>
      <c r="P17" s="37"/>
      <c r="Q17" s="37"/>
      <c r="R17" s="36" t="s">
        <v>43</v>
      </c>
      <c r="S17" s="37"/>
      <c r="T17" s="37"/>
      <c r="U17" s="37"/>
      <c r="V17" s="37"/>
      <c r="W17" s="39" t="s">
        <v>64</v>
      </c>
      <c r="X17" s="39"/>
      <c r="Y17" s="39"/>
      <c r="Z17" s="40"/>
      <c r="AA17" s="26" t="s">
        <v>72</v>
      </c>
      <c r="AB17" s="27"/>
      <c r="AC17" s="27"/>
      <c r="AD17" s="27"/>
      <c r="AE17"/>
      <c r="AH17" s="30" t="s">
        <v>35</v>
      </c>
      <c r="AI17" s="30" t="s">
        <v>34</v>
      </c>
      <c r="AJ17" s="30" t="s">
        <v>65</v>
      </c>
      <c r="AK17" s="30" t="s">
        <v>66</v>
      </c>
      <c r="AL17" s="30" t="s">
        <v>67</v>
      </c>
      <c r="AM17" s="30" t="s">
        <v>68</v>
      </c>
      <c r="AN17" s="31" t="s">
        <v>37</v>
      </c>
      <c r="AO17" s="31" t="s">
        <v>36</v>
      </c>
      <c r="AP17" s="31" t="s">
        <v>60</v>
      </c>
      <c r="AQ17" s="31" t="s">
        <v>76</v>
      </c>
    </row>
    <row r="18" spans="2:43" ht="15" thickBot="1">
      <c r="B18" s="34"/>
      <c r="C18" s="35"/>
      <c r="D18" s="35"/>
      <c r="E18" s="38"/>
      <c r="F18" s="38"/>
      <c r="G18" s="38"/>
      <c r="H18" s="38"/>
      <c r="I18" s="38"/>
      <c r="J18" s="38"/>
      <c r="K18" s="38"/>
      <c r="L18" s="38"/>
      <c r="M18" s="38"/>
      <c r="N18" s="38"/>
      <c r="O18" s="38"/>
      <c r="P18" s="38"/>
      <c r="Q18" s="38"/>
      <c r="R18" s="38"/>
      <c r="S18" s="38"/>
      <c r="T18" s="38"/>
      <c r="U18" s="38"/>
      <c r="V18" s="38"/>
      <c r="W18" s="41"/>
      <c r="X18" s="41"/>
      <c r="Y18" s="41"/>
      <c r="Z18" s="42"/>
      <c r="AA18" s="28"/>
      <c r="AB18" s="29"/>
      <c r="AC18" s="29"/>
      <c r="AD18" s="29"/>
      <c r="AE18"/>
      <c r="AH18" s="30"/>
      <c r="AI18" s="30"/>
      <c r="AJ18" s="30"/>
      <c r="AK18" s="30"/>
      <c r="AL18" s="30"/>
      <c r="AM18" s="30"/>
      <c r="AN18" s="31"/>
      <c r="AO18" s="31"/>
      <c r="AP18" s="31"/>
      <c r="AQ18" s="31"/>
    </row>
    <row r="19" spans="2:43" ht="15" customHeight="1" thickBot="1">
      <c r="B19" s="62" t="s">
        <v>63</v>
      </c>
      <c r="C19" s="46"/>
      <c r="D19" s="46"/>
      <c r="E19" s="63">
        <v>42</v>
      </c>
      <c r="F19" s="64"/>
      <c r="G19" s="51" t="s">
        <v>4</v>
      </c>
      <c r="H19" s="53">
        <v>4000000</v>
      </c>
      <c r="I19" s="53"/>
      <c r="J19" s="53"/>
      <c r="K19" s="53"/>
      <c r="L19" s="51" t="s">
        <v>5</v>
      </c>
      <c r="M19" s="53">
        <v>0</v>
      </c>
      <c r="N19" s="53"/>
      <c r="O19" s="53"/>
      <c r="P19" s="53"/>
      <c r="Q19" s="51" t="s">
        <v>5</v>
      </c>
      <c r="R19" s="53">
        <v>0</v>
      </c>
      <c r="S19" s="53"/>
      <c r="T19" s="53"/>
      <c r="U19" s="53"/>
      <c r="V19" s="51" t="s">
        <v>5</v>
      </c>
      <c r="W19" s="55">
        <f>AH19+AI19+R19-AJ19-AK19-AL19-AM19</f>
        <v>2760000</v>
      </c>
      <c r="X19" s="55"/>
      <c r="Y19" s="55"/>
      <c r="Z19" s="57" t="s">
        <v>5</v>
      </c>
      <c r="AA19" s="58">
        <f>IF(W19="","",IF(AP19=0,0,IF(W19&lt;=430000,0,W19-430000)))</f>
        <v>2330000</v>
      </c>
      <c r="AB19" s="59"/>
      <c r="AC19" s="59"/>
      <c r="AD19" s="43" t="s">
        <v>5</v>
      </c>
      <c r="AE19"/>
      <c r="AH19">
        <f>ROUNDDOWN(IF(H19&lt;551000,0,IF(H19&lt;1619000,H19-550000,IF(H19&lt;1620000,1069000,IF(H19&lt;1622000,1070000,IF(H19&lt;1624000,1072000,IF(H19&lt;1628000,1074000,IF(H19&lt;1800001,ROUNDDOWN(H19/4,-3)*2.4+100000,IF(H19&lt;3600001,ROUNDDOWN(H19/4,-3)*2.8-180000+100000,IF(H19&lt;6600001,ROUNDDOWN(H19/4,-3)*3.2-540000+100000,IF(H19&lt;8500001,H19*0.9-1100000,IF(H19&gt;8500000,H19-1950000))))))))))),0)</f>
        <v>2760000</v>
      </c>
      <c r="AI19">
        <f>ROUNDDOWN(IF(E19&lt;65,IF(M19&lt;600000,0,IF(M19&lt;1300000,M19-600000,IF(M19&lt;4100000,M19*0.75-275000,IF(M19&lt;7700000,M19*0.85-685000,IF(M19&lt;10000000,M19*0.95-1455000,M19-1955000))))),IF(M19&lt;1100000,0,IF(M19&lt;3300000,M19-1100000,IF(M19&lt;4100000,M19*0.75-275000,IF(M19&lt;7700000,M19*0.85-685000,IF(M19&lt;10000000,M19*0.95-1455000,M19-1955000)))))),0)</f>
        <v>0</v>
      </c>
      <c r="AJ19">
        <f>IF(AND(AH19+AI19&gt;100000,AH19&gt;100000,AI19&gt;100000),100000,0)</f>
        <v>0</v>
      </c>
      <c r="AK19">
        <f>IF(AND(AH19+AI19&gt;100000,AI19&lt;100000,AJ19&gt;100000),AI19,0)</f>
        <v>0</v>
      </c>
      <c r="AL19">
        <f>IF(AND(AH19+AI19&gt;100000,AH19&lt;100000,AI19&gt;100000),AH19,0)</f>
        <v>0</v>
      </c>
      <c r="AM19">
        <f>IF(AND(AH19+AI19&gt;100000,AH19&lt;100000,AI19&lt;100000),AH19+AI19-100000,0)</f>
        <v>0</v>
      </c>
      <c r="AN19">
        <f>IF(E19&gt;39,IF(E19&lt;65,1,0),0)</f>
        <v>1</v>
      </c>
      <c r="AO19">
        <f>IF(AN19=1,AA19,0)</f>
        <v>2330000</v>
      </c>
      <c r="AP19">
        <f>IF(E19="",0,IF(E19&lt;75,1,0))</f>
        <v>1</v>
      </c>
      <c r="AQ19">
        <f>IF(E19="", 0, IF(E19&lt;18, 1, 0))</f>
        <v>0</v>
      </c>
    </row>
    <row r="20" spans="2:43">
      <c r="B20" s="45"/>
      <c r="C20" s="46"/>
      <c r="D20" s="46"/>
      <c r="E20" s="65"/>
      <c r="F20" s="66"/>
      <c r="G20" s="52"/>
      <c r="H20" s="54"/>
      <c r="I20" s="54"/>
      <c r="J20" s="54"/>
      <c r="K20" s="54"/>
      <c r="L20" s="52"/>
      <c r="M20" s="54"/>
      <c r="N20" s="54"/>
      <c r="O20" s="54"/>
      <c r="P20" s="54"/>
      <c r="Q20" s="52"/>
      <c r="R20" s="54"/>
      <c r="S20" s="54"/>
      <c r="T20" s="54"/>
      <c r="U20" s="54"/>
      <c r="V20" s="52"/>
      <c r="W20" s="56"/>
      <c r="X20" s="56"/>
      <c r="Y20" s="56"/>
      <c r="Z20" s="44"/>
      <c r="AA20" s="60"/>
      <c r="AB20" s="61"/>
      <c r="AC20" s="61"/>
      <c r="AD20" s="44"/>
      <c r="AE20"/>
      <c r="AH20">
        <f>ROUNDDOWN(IF(H20&lt;551000,0,IF(H20&lt;1619000,H20-550000,IF(H20&lt;1620000,1069000,IF(H20&lt;1622000,1070000,IF(H20&lt;1624000,1072000,IF(H20&lt;1628000,1074000,IF(H20&lt;1800001,ROUNDDOWN(H20/4,-3)*2.4+100000,IF(H20&lt;3600001,ROUNDDOWN(H20/4,-3)*2.8-180000+100000,IF(H20&lt;6600001,ROUNDDOWN(H20/4,-3)*3.2-540000+100000,IF(H20&lt;8500001,H20*0.9-1100000,IF(H20&gt;8500000,H20-1950000))))))))))),0)</f>
        <v>0</v>
      </c>
      <c r="AI20">
        <f>ROUNDDOWN(IF(E20&lt;65,IF(M20&lt;600000,0,IF(M20&lt;1300000,M20-600000,IF(M20&lt;4100000,M20*0.75-275000,IF(M20&lt;7700000,M20*0.85-685000,IF(M20&lt;10000000,M20*0.95-1455000,M20-1955000))))),IF(M20&lt;1100000,0,IF(M20&lt;3300000,M20-1100000,IF(M20&lt;4100000,M20*0.75-275000,IF(M20&lt;7700000,M20*0.85-685000,IF(M20&lt;10000000,M20*0.95-1455000,M20-1955000)))))),0)</f>
        <v>0</v>
      </c>
      <c r="AJ20">
        <f>IF(AND(AH20+AI20&gt;100000,AH20&gt;100000,AI20&gt;100000),100000,0)</f>
        <v>0</v>
      </c>
      <c r="AK20">
        <f>IF(AND(AH20+AI20&gt;100000,AI20&lt;100000,AJ20&gt;100000),AI20,0)</f>
        <v>0</v>
      </c>
      <c r="AL20">
        <f>IF(AND(AH20+AI20&gt;100000,AH20&lt;100000,AI20&gt;100000),AH20,0)</f>
        <v>0</v>
      </c>
      <c r="AM20">
        <f>IF(AND(AH20+AI20&gt;100000,AH20&lt;100000,AI20&lt;100000),AH20+AI20-100000,0)</f>
        <v>0</v>
      </c>
      <c r="AN20">
        <f>IF(E20&gt;39,IF(E20&lt;65,1,0),0)</f>
        <v>0</v>
      </c>
      <c r="AQ20">
        <f t="shared" ref="AQ20:AQ27" si="0">IF(E20="", 0, IF(E20&lt;18, 1, 0))</f>
        <v>0</v>
      </c>
    </row>
    <row r="21" spans="2:43" ht="15" thickBot="1">
      <c r="B21" s="45" t="s">
        <v>6</v>
      </c>
      <c r="C21" s="46"/>
      <c r="D21" s="46"/>
      <c r="E21" s="47">
        <v>16</v>
      </c>
      <c r="F21" s="48"/>
      <c r="G21" s="49" t="s">
        <v>4</v>
      </c>
      <c r="H21" s="50">
        <v>0</v>
      </c>
      <c r="I21" s="50"/>
      <c r="J21" s="50"/>
      <c r="K21" s="50"/>
      <c r="L21" s="49" t="s">
        <v>5</v>
      </c>
      <c r="M21" s="50">
        <v>0</v>
      </c>
      <c r="N21" s="50"/>
      <c r="O21" s="50"/>
      <c r="P21" s="50"/>
      <c r="Q21" s="49" t="s">
        <v>5</v>
      </c>
      <c r="R21" s="50">
        <v>0</v>
      </c>
      <c r="S21" s="50"/>
      <c r="T21" s="50"/>
      <c r="U21" s="50"/>
      <c r="V21" s="49" t="s">
        <v>5</v>
      </c>
      <c r="W21" s="67">
        <f>AH21+AI21+R21-AJ21-AK21-AL21-AM21</f>
        <v>0</v>
      </c>
      <c r="X21" s="67"/>
      <c r="Y21" s="67"/>
      <c r="Z21" s="68" t="s">
        <v>5</v>
      </c>
      <c r="AA21" s="69">
        <f>IF(W21="","",IF(AP21=0,0,IF(W21&lt;=430000,0,W21-430000)))</f>
        <v>0</v>
      </c>
      <c r="AB21" s="70"/>
      <c r="AC21" s="70"/>
      <c r="AD21" s="68" t="s">
        <v>5</v>
      </c>
      <c r="AE21"/>
      <c r="AH21">
        <f>ROUNDDOWN(IF(H21&lt;551000,0,IF(H21&lt;1619000,H21-550000,IF(H21&lt;1620000,1069000,IF(H21&lt;1622000,1070000,IF(H21&lt;1624000,1072000,IF(H21&lt;1628000,1074000,IF(H21&lt;1800001,ROUNDDOWN(H21/4,-3)*2.4+100000,IF(H21&lt;3600001,ROUNDDOWN(H21/4,-3)*2.8-180000+100000,IF(H21&lt;6600001,ROUNDDOWN(H21/4,-3)*3.2-540000+100000,IF(H21&lt;8500001,H21*0.9-1100000,IF(H21&gt;8500000,H21-1950000))))))))))),0)</f>
        <v>0</v>
      </c>
      <c r="AI21">
        <f>ROUNDDOWN(IF(E21&lt;65,IF(M21&lt;600000,0,IF(M21&lt;1300000,M21-600000,IF(M21&lt;4100000,M21*0.75-275000,IF(M21&lt;7700000,M21*0.85-685000,IF(M21&lt;10000000,M21*0.95-1455000,M21-1955000))))),IF(M21&lt;1100000,0,IF(M21&lt;3300000,M21-1100000,IF(M21&lt;4100000,M21*0.75-275000,IF(M21&lt;7700000,M21*0.85-685000,IF(M21&lt;10000000,M21*0.95-1455000,M21-1955000)))))),0)</f>
        <v>0</v>
      </c>
      <c r="AJ21">
        <f>IF(AND(AH21+AI21&gt;100000,AH21&gt;100000,AI21&gt;100000),100000,0)</f>
        <v>0</v>
      </c>
      <c r="AK21">
        <f>IF(AND(AH21+AI21&gt;100000,AI21&lt;100000,AJ21&gt;100000),AI21,0)</f>
        <v>0</v>
      </c>
      <c r="AL21">
        <f>IF(AND(AH21+AI21&gt;100000,AH21&lt;100000,AI21&gt;100000),AH21,0)</f>
        <v>0</v>
      </c>
      <c r="AM21">
        <f>IF(AND(AH21+AI21&gt;100000,AH21&lt;100000,AI21&lt;100000),AH21+AI21-100000,0)</f>
        <v>0</v>
      </c>
      <c r="AN21">
        <f>IF(E21&gt;39,IF(E21&lt;65,1,0),0)</f>
        <v>0</v>
      </c>
      <c r="AO21">
        <f>IF(AN21=1,AA21,0)</f>
        <v>0</v>
      </c>
      <c r="AP21">
        <f>IF(E21="",0,IF(E21&lt;75,1,0))</f>
        <v>1</v>
      </c>
      <c r="AQ21">
        <f t="shared" si="0"/>
        <v>1</v>
      </c>
    </row>
    <row r="22" spans="2:43">
      <c r="B22" s="45"/>
      <c r="C22" s="46"/>
      <c r="D22" s="46"/>
      <c r="E22" s="47"/>
      <c r="F22" s="48"/>
      <c r="G22" s="49"/>
      <c r="H22" s="50"/>
      <c r="I22" s="50"/>
      <c r="J22" s="50"/>
      <c r="K22" s="50"/>
      <c r="L22" s="49"/>
      <c r="M22" s="50"/>
      <c r="N22" s="50"/>
      <c r="O22" s="50"/>
      <c r="P22" s="50"/>
      <c r="Q22" s="49"/>
      <c r="R22" s="50"/>
      <c r="S22" s="50"/>
      <c r="T22" s="50"/>
      <c r="U22" s="50"/>
      <c r="V22" s="49"/>
      <c r="W22" s="56"/>
      <c r="X22" s="56"/>
      <c r="Y22" s="56"/>
      <c r="Z22" s="68"/>
      <c r="AA22" s="60"/>
      <c r="AB22" s="61"/>
      <c r="AC22" s="61"/>
      <c r="AD22" s="68"/>
      <c r="AE22"/>
      <c r="AH22">
        <f>ROUNDDOWN(IF(H22&lt;551000,0,IF(H22&lt;1619000,H22-550000,IF(H22&lt;1620000,1069000,IF(H22&lt;1622000,1070000,IF(H22&lt;1624000,1072000,IF(H22&lt;1628000,1074000,IF(H22&lt;1800001,ROUNDDOWN(H22/4,-3)*2.4+100000,IF(H22&lt;3600001,ROUNDDOWN(H22/4,-3)*2.8-180000+100000,IF(H22&lt;6600001,ROUNDDOWN(H22/4,-3)*3.2-540000+100000,IF(H22&lt;8500001,H22*0.9-1100000,IF(H22&gt;8500000,H22-1950000))))))))))),0)</f>
        <v>0</v>
      </c>
      <c r="AI22">
        <f>ROUNDDOWN(IF(E22&lt;65,IF(M22&lt;600000,0,IF(M22&lt;1300000,M22-600000,IF(M22&lt;4100000,M22*0.75-275000,IF(M22&lt;7700000,M22*0.85-685000,IF(M22&lt;10000000,M22*0.95-1455000,M22-1955000))))),IF(M22&lt;1100000,0,IF(M22&lt;3300000,M22-1100000,IF(M22&lt;4100000,M22*0.75-275000,IF(M22&lt;7700000,M22*0.85-685000,IF(M22&lt;10000000,M22*0.95-1455000,M22-1955000)))))),0)</f>
        <v>0</v>
      </c>
      <c r="AJ22">
        <f>IF(AND(AH22+AI22&gt;100000,AH22&gt;100000,AI22&gt;100000),100000,0)</f>
        <v>0</v>
      </c>
      <c r="AK22">
        <f>IF(AND(AH22+AI22&gt;100000,AI22&lt;100000,AJ22&gt;100000),AI22,0)</f>
        <v>0</v>
      </c>
      <c r="AL22">
        <f>IF(AND(AH22+AI22&gt;100000,AH22&lt;100000,AI22&gt;100000),AH22,0)</f>
        <v>0</v>
      </c>
      <c r="AM22">
        <f>IF(AND(AH22+AI22&gt;100000,AH22&lt;100000,AI22&lt;100000),AH22+AI22-100000,0)</f>
        <v>0</v>
      </c>
      <c r="AN22">
        <f>IF(E22&gt;39,IF(E22&lt;65,1,0),0)</f>
        <v>0</v>
      </c>
      <c r="AQ22">
        <f t="shared" si="0"/>
        <v>0</v>
      </c>
    </row>
    <row r="23" spans="2:43" ht="15" thickBot="1">
      <c r="B23" s="45" t="s">
        <v>7</v>
      </c>
      <c r="C23" s="46"/>
      <c r="D23" s="46"/>
      <c r="E23" s="47"/>
      <c r="F23" s="48"/>
      <c r="G23" s="49" t="s">
        <v>4</v>
      </c>
      <c r="H23" s="50"/>
      <c r="I23" s="50"/>
      <c r="J23" s="50"/>
      <c r="K23" s="50"/>
      <c r="L23" s="49" t="s">
        <v>5</v>
      </c>
      <c r="M23" s="50"/>
      <c r="N23" s="50"/>
      <c r="O23" s="50"/>
      <c r="P23" s="50"/>
      <c r="Q23" s="49" t="s">
        <v>5</v>
      </c>
      <c r="R23" s="50"/>
      <c r="S23" s="50"/>
      <c r="T23" s="50"/>
      <c r="U23" s="50"/>
      <c r="V23" s="49" t="s">
        <v>5</v>
      </c>
      <c r="W23" s="67">
        <f>AH23+AI23+R23-AJ23-AK23-AL23-AM23</f>
        <v>0</v>
      </c>
      <c r="X23" s="67"/>
      <c r="Y23" s="67"/>
      <c r="Z23" s="68" t="s">
        <v>5</v>
      </c>
      <c r="AA23" s="69">
        <f>IF(W23="","",IF(AP23=0,0,IF(W23&lt;=430000,0,W23-430000)))</f>
        <v>0</v>
      </c>
      <c r="AB23" s="70"/>
      <c r="AC23" s="70"/>
      <c r="AD23" s="68" t="s">
        <v>5</v>
      </c>
      <c r="AE23"/>
      <c r="AH23">
        <f>ROUNDDOWN(IF(H23&lt;551000,0,IF(H23&lt;1619000,H23-550000,IF(H23&lt;1620000,1069000,IF(H23&lt;1622000,1070000,IF(H23&lt;1624000,1072000,IF(H23&lt;1628000,1074000,IF(H23&lt;1800001,ROUNDDOWN(H23/4,-3)*2.4+100000,IF(H23&lt;3600001,ROUNDDOWN(H23/4,-3)*2.8-180000+100000,IF(H23&lt;6600001,ROUNDDOWN(H23/4,-3)*3.2-540000+100000,IF(H23&lt;8500001,H23*0.9-1100000,IF(H23&gt;8500000,H23-1950000))))))))))),0)</f>
        <v>0</v>
      </c>
      <c r="AI23">
        <f>ROUNDDOWN(IF(E23&lt;65,IF(M23&lt;600000,0,IF(M23&lt;1300000,M23-600000,IF(M23&lt;4100000,M23*0.75-275000,IF(M23&lt;7700000,M23*0.85-685000,IF(M23&lt;10000000,M23*0.95-1455000,M23-1955000))))),IF(M23&lt;1100000,0,IF(M23&lt;3300000,M23-1100000,IF(M23&lt;4100000,M23*0.75-275000,IF(M23&lt;7700000,M23*0.85-685000,IF(M23&lt;10000000,M23*0.95-1455000,M23-1955000)))))),0)</f>
        <v>0</v>
      </c>
      <c r="AJ23">
        <f>IF(AND(AH23+AI23&gt;100000,AH23&gt;100000,AI23&gt;100000),100000,0)</f>
        <v>0</v>
      </c>
      <c r="AK23">
        <f>IF(AND(AH23+AI23&gt;100000,AI23&lt;100000,AJ23&gt;100000),AI23,0)</f>
        <v>0</v>
      </c>
      <c r="AL23">
        <f>IF(AND(AH23+AI23&gt;100000,AH23&lt;100000,AI23&gt;100000),AH23,0)</f>
        <v>0</v>
      </c>
      <c r="AM23">
        <f>IF(AND(AH23+AI23&gt;100000,AH23&lt;100000,AI23&lt;100000),AH23+AI23-100000,0)</f>
        <v>0</v>
      </c>
      <c r="AN23">
        <f>IF(E23&gt;39,IF(E23&lt;65,1,0),0)</f>
        <v>0</v>
      </c>
      <c r="AO23">
        <f>IF(AN23=1,AA23,0)</f>
        <v>0</v>
      </c>
      <c r="AP23">
        <f>IF(E23="",0,IF(E23&lt;75,1,0))</f>
        <v>0</v>
      </c>
      <c r="AQ23">
        <f t="shared" si="0"/>
        <v>0</v>
      </c>
    </row>
    <row r="24" spans="2:43">
      <c r="B24" s="45"/>
      <c r="C24" s="46"/>
      <c r="D24" s="46"/>
      <c r="E24" s="47"/>
      <c r="F24" s="48"/>
      <c r="G24" s="49"/>
      <c r="H24" s="50"/>
      <c r="I24" s="50"/>
      <c r="J24" s="50"/>
      <c r="K24" s="50"/>
      <c r="L24" s="49"/>
      <c r="M24" s="50"/>
      <c r="N24" s="50"/>
      <c r="O24" s="50"/>
      <c r="P24" s="50"/>
      <c r="Q24" s="49"/>
      <c r="R24" s="50"/>
      <c r="S24" s="50"/>
      <c r="T24" s="50"/>
      <c r="U24" s="50"/>
      <c r="V24" s="49"/>
      <c r="W24" s="56"/>
      <c r="X24" s="56"/>
      <c r="Y24" s="56"/>
      <c r="Z24" s="68"/>
      <c r="AA24" s="60"/>
      <c r="AB24" s="61"/>
      <c r="AC24" s="61"/>
      <c r="AD24" s="68"/>
      <c r="AE24"/>
      <c r="AH24">
        <f>ROUNDDOWN(IF(H24&lt;551000,0,IF(H24&lt;1619000,H24-550000,IF(H24&lt;1620000,1069000,IF(H24&lt;1622000,1070000,IF(H24&lt;1624000,1072000,IF(H24&lt;1628000,1074000,IF(H24&lt;1800001,ROUNDDOWN(H24/4,-3)*2.4+100000,IF(H24&lt;3600001,ROUNDDOWN(H24/4,-3)*2.8-180000+100000,IF(H24&lt;6600001,ROUNDDOWN(H24/4,-3)*3.2-540000+100000,IF(H24&lt;8500001,H24*0.9-1100000,IF(H24&gt;8500000,H24-1950000))))))))))),0)</f>
        <v>0</v>
      </c>
      <c r="AI24">
        <f>ROUNDDOWN(IF(E24&lt;65,IF(M24&lt;600000,0,IF(M24&lt;1300000,M24-600000,IF(M24&lt;4100000,M24*0.75-275000,IF(M24&lt;7700000,M24*0.85-685000,IF(M24&lt;10000000,M24*0.95-1455000,M24-1955000))))),IF(M24&lt;1100000,0,IF(M24&lt;3300000,M24-1100000,IF(M24&lt;4100000,M24*0.75-275000,IF(M24&lt;7700000,M24*0.85-685000,IF(M24&lt;10000000,M24*0.95-1455000,M24-1955000)))))),0)</f>
        <v>0</v>
      </c>
      <c r="AJ24">
        <f>IF(AND(AH24+AI24&gt;100000,AH24&gt;100000,AI24&gt;100000),100000,0)</f>
        <v>0</v>
      </c>
      <c r="AK24">
        <f>IF(AND(AH24+AI24&gt;100000,AI24&lt;100000,AJ24&gt;100000),AI24,0)</f>
        <v>0</v>
      </c>
      <c r="AL24">
        <f>IF(AND(AH24+AI24&gt;100000,AH24&lt;100000,AI24&gt;100000),AH24,0)</f>
        <v>0</v>
      </c>
      <c r="AM24">
        <f>IF(AND(AH24+AI24&gt;100000,AH24&lt;100000,AI24&lt;100000),AH24+AI24-100000,0)</f>
        <v>0</v>
      </c>
      <c r="AN24">
        <f>IF(E24&gt;39,IF(E24&lt;65,1,0),0)</f>
        <v>0</v>
      </c>
      <c r="AQ24">
        <f t="shared" si="0"/>
        <v>0</v>
      </c>
    </row>
    <row r="25" spans="2:43" ht="15" thickBot="1">
      <c r="B25" s="45" t="s">
        <v>8</v>
      </c>
      <c r="C25" s="46"/>
      <c r="D25" s="46"/>
      <c r="E25" s="47"/>
      <c r="F25" s="48"/>
      <c r="G25" s="49" t="s">
        <v>4</v>
      </c>
      <c r="H25" s="50"/>
      <c r="I25" s="50"/>
      <c r="J25" s="50"/>
      <c r="K25" s="50"/>
      <c r="L25" s="49" t="s">
        <v>5</v>
      </c>
      <c r="M25" s="50"/>
      <c r="N25" s="50"/>
      <c r="O25" s="50"/>
      <c r="P25" s="50"/>
      <c r="Q25" s="49" t="s">
        <v>5</v>
      </c>
      <c r="R25" s="50"/>
      <c r="S25" s="50"/>
      <c r="T25" s="50"/>
      <c r="U25" s="50"/>
      <c r="V25" s="49" t="s">
        <v>5</v>
      </c>
      <c r="W25" s="67">
        <f>AH25+AI25+R25-AJ25-AK25-AL25-AM25</f>
        <v>0</v>
      </c>
      <c r="X25" s="67"/>
      <c r="Y25" s="67"/>
      <c r="Z25" s="68" t="s">
        <v>5</v>
      </c>
      <c r="AA25" s="69">
        <f>IF(W25="","",IF(AP25=0,0,IF(W25&lt;=430000,0,W25-430000)))</f>
        <v>0</v>
      </c>
      <c r="AB25" s="70"/>
      <c r="AC25" s="70"/>
      <c r="AD25" s="68" t="s">
        <v>5</v>
      </c>
      <c r="AE25"/>
      <c r="AH25">
        <f>ROUNDDOWN(IF(H25&lt;551000,0,IF(H25&lt;1619000,H25-550000,IF(H25&lt;1620000,1069000,IF(H25&lt;1622000,1070000,IF(H25&lt;1624000,1072000,IF(H25&lt;1628000,1074000,IF(H25&lt;1800001,ROUNDDOWN(H25/4,-3)*2.4+100000,IF(H25&lt;3600001,ROUNDDOWN(H25/4,-3)*2.8-180000+100000,IF(H25&lt;6600001,ROUNDDOWN(H25/4,-3)*3.2-540000+100000,IF(H25&lt;8500001,H25*0.9-1100000,IF(H25&gt;8500000,H25-1950000))))))))))),0)</f>
        <v>0</v>
      </c>
      <c r="AI25">
        <f>ROUNDDOWN(IF(E25&lt;65,IF(M25&lt;600000,0,IF(M25&lt;1300000,M25-600000,IF(M25&lt;4100000,M25*0.75-275000,IF(M25&lt;7700000,M25*0.85-685000,IF(M25&lt;10000000,M25*0.95-1455000,M25-1955000))))),IF(M25&lt;1100000,0,IF(M25&lt;3300000,M25-1100000,IF(M25&lt;4100000,M25*0.75-275000,IF(M25&lt;7700000,M25*0.85-685000,IF(M25&lt;10000000,M25*0.95-1455000,M25-1955000)))))),0)</f>
        <v>0</v>
      </c>
      <c r="AJ25">
        <f>IF(AND(AH25+AI25&gt;100000,AH25&gt;100000,AI25&gt;100000),100000,0)</f>
        <v>0</v>
      </c>
      <c r="AK25">
        <f>IF(AND(AH25+AI25&gt;100000,AI25&lt;100000,AJ25&gt;100000),AI25,0)</f>
        <v>0</v>
      </c>
      <c r="AL25">
        <f>IF(AND(AH25+AI25&gt;100000,AH25&lt;100000,AI25&gt;100000),AH25,0)</f>
        <v>0</v>
      </c>
      <c r="AM25">
        <f>IF(AND(AH25+AI25&gt;100000,AH25&lt;100000,AI25&lt;100000),AH25+AI25-100000,0)</f>
        <v>0</v>
      </c>
      <c r="AN25">
        <f>IF(E25&gt;39,IF(E25&lt;65,1,0),0)</f>
        <v>0</v>
      </c>
      <c r="AO25">
        <f>IF(AN25=1,AA25,0)</f>
        <v>0</v>
      </c>
      <c r="AP25">
        <f>IF(E25="",0,IF(E25&lt;75,1,0))</f>
        <v>0</v>
      </c>
      <c r="AQ25">
        <f t="shared" si="0"/>
        <v>0</v>
      </c>
    </row>
    <row r="26" spans="2:43">
      <c r="B26" s="45"/>
      <c r="C26" s="46"/>
      <c r="D26" s="46"/>
      <c r="E26" s="47"/>
      <c r="F26" s="48"/>
      <c r="G26" s="49"/>
      <c r="H26" s="50"/>
      <c r="I26" s="50"/>
      <c r="J26" s="50"/>
      <c r="K26" s="50"/>
      <c r="L26" s="49"/>
      <c r="M26" s="50"/>
      <c r="N26" s="50"/>
      <c r="O26" s="50"/>
      <c r="P26" s="50"/>
      <c r="Q26" s="49"/>
      <c r="R26" s="50"/>
      <c r="S26" s="50"/>
      <c r="T26" s="50"/>
      <c r="U26" s="50"/>
      <c r="V26" s="49"/>
      <c r="W26" s="56"/>
      <c r="X26" s="56"/>
      <c r="Y26" s="56"/>
      <c r="Z26" s="68"/>
      <c r="AA26" s="60"/>
      <c r="AB26" s="61"/>
      <c r="AC26" s="61"/>
      <c r="AD26" s="68"/>
      <c r="AE26"/>
      <c r="AH26">
        <f>ROUNDDOWN(IF(H26&lt;551000,0,IF(H26&lt;1619000,H26-550000,IF(H26&lt;1620000,1069000,IF(H26&lt;1622000,1070000,IF(H26&lt;1624000,1072000,IF(H26&lt;1628000,1074000,IF(H26&lt;1800001,ROUNDDOWN(H26/4,-3)*2.4+100000,IF(H26&lt;3600001,ROUNDDOWN(H26/4,-3)*2.8-180000+100000,IF(H26&lt;6600001,ROUNDDOWN(H26/4,-3)*3.2-540000+100000,IF(H26&lt;8500001,H26*0.9-1100000,IF(H26&gt;8500000,H26-1950000))))))))))),0)</f>
        <v>0</v>
      </c>
      <c r="AI26">
        <f>ROUNDDOWN(IF(E26&lt;65,IF(M26&lt;600000,0,IF(M26&lt;1300000,M26-600000,IF(M26&lt;4100000,M26*0.75-275000,IF(M26&lt;7700000,M26*0.85-685000,IF(M26&lt;10000000,M26*0.95-1455000,M26-1955000))))),IF(M26&lt;1100000,0,IF(M26&lt;3300000,M26-1100000,IF(M26&lt;4100000,M26*0.75-275000,IF(M26&lt;7700000,M26*0.85-685000,IF(M26&lt;10000000,M26*0.95-1455000,M26-1955000)))))),0)</f>
        <v>0</v>
      </c>
      <c r="AJ26">
        <f>IF(AND(AH26+AI26&gt;100000,AH26&gt;100000,AI26&gt;100000),100000,0)</f>
        <v>0</v>
      </c>
      <c r="AK26">
        <f>IF(AND(AH26+AI26&gt;100000,AI26&lt;100000,AJ26&gt;100000),AI26,0)</f>
        <v>0</v>
      </c>
      <c r="AL26">
        <f>IF(AND(AH26+AI26&gt;100000,AH26&lt;100000,AI26&gt;100000),AH26,0)</f>
        <v>0</v>
      </c>
      <c r="AM26">
        <f>IF(AND(AH26+AI26&gt;100000,AH26&lt;100000,AI26&lt;100000),AH26+AI26-100000,0)</f>
        <v>0</v>
      </c>
      <c r="AN26">
        <f>IF(E26&gt;39,IF(E26&lt;65,1,0),0)</f>
        <v>0</v>
      </c>
      <c r="AQ26">
        <f t="shared" si="0"/>
        <v>0</v>
      </c>
    </row>
    <row r="27" spans="2:43" ht="15" thickBot="1">
      <c r="B27" s="90" t="s">
        <v>9</v>
      </c>
      <c r="C27" s="91"/>
      <c r="D27" s="91"/>
      <c r="E27" s="94"/>
      <c r="F27" s="95"/>
      <c r="G27" s="73" t="s">
        <v>4</v>
      </c>
      <c r="H27" s="75"/>
      <c r="I27" s="75"/>
      <c r="J27" s="75"/>
      <c r="K27" s="75"/>
      <c r="L27" s="73" t="s">
        <v>5</v>
      </c>
      <c r="M27" s="75"/>
      <c r="N27" s="75"/>
      <c r="O27" s="75"/>
      <c r="P27" s="75"/>
      <c r="Q27" s="73" t="s">
        <v>5</v>
      </c>
      <c r="R27" s="75"/>
      <c r="S27" s="75"/>
      <c r="T27" s="75"/>
      <c r="U27" s="75"/>
      <c r="V27" s="73" t="s">
        <v>5</v>
      </c>
      <c r="W27" s="67">
        <f>AH27+AI27+R27-AJ27-AK27-AL27-AM27</f>
        <v>0</v>
      </c>
      <c r="X27" s="67"/>
      <c r="Y27" s="67"/>
      <c r="Z27" s="71" t="s">
        <v>5</v>
      </c>
      <c r="AA27" s="69">
        <f>IF(W27="","",IF(AP27=0,0,IF(W27&lt;=430000,0,W27-430000)))</f>
        <v>0</v>
      </c>
      <c r="AB27" s="70"/>
      <c r="AC27" s="70"/>
      <c r="AD27" s="71" t="s">
        <v>5</v>
      </c>
      <c r="AE27"/>
      <c r="AH27">
        <f>ROUNDDOWN(IF(H27&lt;551000,0,IF(H27&lt;1619000,H27-550000,IF(H27&lt;1620000,1069000,IF(H27&lt;1622000,1070000,IF(H27&lt;1624000,1072000,IF(H27&lt;1628000,1074000,IF(H27&lt;1800001,ROUNDDOWN(H27/4,-3)*2.4+100000,IF(H27&lt;3600001,ROUNDDOWN(H27/4,-3)*2.8-180000+100000,IF(H27&lt;6600001,ROUNDDOWN(H27/4,-3)*3.2-540000+100000,IF(H27&lt;8500001,H27*0.9-1100000,IF(H27&gt;8500000,H27-1950000))))))))))),0)</f>
        <v>0</v>
      </c>
      <c r="AI27">
        <f>ROUNDDOWN(IF(E27&lt;65,IF(M27&lt;600000,0,IF(M27&lt;1300000,M27-600000,IF(M27&lt;4100000,M27*0.75-275000,IF(M27&lt;7700000,M27*0.85-685000,IF(M27&lt;10000000,M27*0.95-1455000,M27-1955000))))),IF(M27&lt;1100000,0,IF(M27&lt;3300000,M27-1100000,IF(M27&lt;4100000,M27*0.75-275000,IF(M27&lt;7700000,M27*0.85-685000,IF(M27&lt;10000000,M27*0.95-1455000,M27-1955000)))))),0)</f>
        <v>0</v>
      </c>
      <c r="AJ27">
        <f>IF(AND(AH27+AI27&gt;100000,AH27&gt;100000,AI27&gt;100000),100000,0)</f>
        <v>0</v>
      </c>
      <c r="AK27">
        <f>IF(AND(AH27+AI27&gt;100000,AI27&lt;100000,AJ27&gt;100000),AI27,0)</f>
        <v>0</v>
      </c>
      <c r="AL27">
        <f>IF(AND(AH27+AI27&gt;100000,AH27&lt;100000,AI27&gt;100000),AH27,0)</f>
        <v>0</v>
      </c>
      <c r="AM27">
        <f>IF(AND(AH27+AI27&gt;100000,AH27&lt;100000,AI27&lt;100000),AH27+AI27-100000,0)</f>
        <v>0</v>
      </c>
      <c r="AN27">
        <f>IF(E27&gt;39,IF(E27&lt;65,1,0),0)</f>
        <v>0</v>
      </c>
      <c r="AO27">
        <f>IF(AN27=1,AA27,0)</f>
        <v>0</v>
      </c>
      <c r="AP27">
        <f>IF(E27="",0,IF(E27&lt;75,1,0))</f>
        <v>0</v>
      </c>
      <c r="AQ27">
        <f t="shared" si="0"/>
        <v>0</v>
      </c>
    </row>
    <row r="28" spans="2:43" ht="15" thickBot="1">
      <c r="B28" s="92"/>
      <c r="C28" s="93"/>
      <c r="D28" s="93"/>
      <c r="E28" s="96"/>
      <c r="F28" s="97"/>
      <c r="G28" s="74"/>
      <c r="H28" s="76"/>
      <c r="I28" s="76"/>
      <c r="J28" s="76"/>
      <c r="K28" s="76"/>
      <c r="L28" s="74"/>
      <c r="M28" s="76"/>
      <c r="N28" s="76"/>
      <c r="O28" s="76"/>
      <c r="P28" s="76"/>
      <c r="Q28" s="74"/>
      <c r="R28" s="76"/>
      <c r="S28" s="76"/>
      <c r="T28" s="76"/>
      <c r="U28" s="76"/>
      <c r="V28" s="74"/>
      <c r="W28" s="77"/>
      <c r="X28" s="77"/>
      <c r="Y28" s="77"/>
      <c r="Z28" s="72"/>
      <c r="AA28" s="78"/>
      <c r="AB28" s="79"/>
      <c r="AC28" s="79"/>
      <c r="AD28" s="72"/>
      <c r="AE28"/>
      <c r="AH28">
        <f>ROUNDDOWN(IF(H28&lt;551000,0,IF(H28&lt;1619000,H28-550000,IF(H28&lt;1620000,1069000,IF(H28&lt;1622000,1070000,IF(H28&lt;1624000,1072000,IF(H28&lt;1628000,1074000,IF(H28&lt;1800001,ROUNDDOWN(H28/4,-3)*2.4+100000,IF(H28&lt;3600001,ROUNDDOWN(H28/4,-3)*2.8-180000+100000,IF(H28&lt;6600001,ROUNDDOWN(H28/4,-3)*3.2-540000+100000,IF(H28&lt;8500001,H28*0.9-1100000,IF(H28&gt;8500000,H28-1950000))))))))))),0)</f>
        <v>0</v>
      </c>
      <c r="AI28">
        <f>ROUNDDOWN(IF(E28&lt;65,IF(M28&lt;600000,0,IF(M28&lt;1300000,M28-600000,IF(M28&lt;4100000,M28*0.75-275000,IF(M28&lt;7700000,M28*0.85-685000,IF(M28&lt;10000000,M28*0.95-1455000,M28-1955000))))),IF(M28&lt;1100000,0,IF(M28&lt;3300000,M28-1100000,IF(M28&lt;4100000,M28*0.75-275000,IF(M28&lt;7700000,M28*0.85-685000,IF(M28&lt;10000000,M28*0.95-1455000,M28-1955000)))))),0)</f>
        <v>0</v>
      </c>
      <c r="AJ28">
        <f>IF(AND(AH28+AI28&gt;100000,AH28&gt;100000,AI28&gt;100000),100000,0)</f>
        <v>0</v>
      </c>
      <c r="AK28">
        <f>IF(AND(AH28+AI28&gt;100000,AI28&lt;100000,AJ28&gt;100000),AI28,0)</f>
        <v>0</v>
      </c>
      <c r="AL28">
        <f>IF(AND(AH28+AI28&gt;100000,AH28&lt;100000,AI28&gt;100000),AH28,0)</f>
        <v>0</v>
      </c>
      <c r="AM28">
        <f>IF(AND(AH28+AI28&gt;100000,AH28&lt;100000,AI28&lt;100000),AH28+AI28-100000,0)</f>
        <v>0</v>
      </c>
    </row>
    <row r="29" spans="2:43">
      <c r="B29"/>
      <c r="C29"/>
      <c r="D29"/>
      <c r="E29"/>
      <c r="F29"/>
      <c r="G29"/>
      <c r="H29"/>
      <c r="I29"/>
      <c r="J29"/>
      <c r="K29"/>
      <c r="L29"/>
      <c r="M29"/>
      <c r="N29"/>
      <c r="O29"/>
      <c r="P29"/>
      <c r="Q29"/>
      <c r="R29"/>
      <c r="S29"/>
      <c r="T29"/>
      <c r="U29"/>
      <c r="V29"/>
      <c r="W29"/>
      <c r="X29"/>
      <c r="Y29"/>
      <c r="Z29"/>
      <c r="AA29"/>
      <c r="AB29"/>
      <c r="AC29"/>
      <c r="AD29"/>
      <c r="AE29"/>
      <c r="AN29">
        <f>SUM(AN19:AN28)</f>
        <v>1</v>
      </c>
      <c r="AO29">
        <f>SUM(AO19:AO28)</f>
        <v>2330000</v>
      </c>
      <c r="AP29">
        <f>SUM(AP19:AP28)</f>
        <v>2</v>
      </c>
      <c r="AQ29">
        <f>SUM(AQ19:AQ28)</f>
        <v>1</v>
      </c>
    </row>
    <row r="30" spans="2:43" ht="21" thickBot="1">
      <c r="B30" s="10" t="s">
        <v>10</v>
      </c>
      <c r="C30"/>
      <c r="D30"/>
      <c r="E30"/>
      <c r="F30"/>
      <c r="G30"/>
      <c r="H30"/>
      <c r="I30"/>
      <c r="J30"/>
      <c r="K30"/>
      <c r="L30"/>
      <c r="M30"/>
      <c r="N30"/>
      <c r="O30"/>
      <c r="P30"/>
      <c r="Q30"/>
      <c r="R30"/>
      <c r="S30"/>
      <c r="T30"/>
      <c r="U30"/>
      <c r="V30"/>
      <c r="W30"/>
      <c r="X30"/>
      <c r="Y30"/>
      <c r="Z30"/>
      <c r="AA30"/>
      <c r="AB30"/>
      <c r="AC30"/>
      <c r="AD30"/>
      <c r="AE30"/>
    </row>
    <row r="31" spans="2:43" ht="15" thickBot="1">
      <c r="B31" s="80" t="s">
        <v>61</v>
      </c>
      <c r="C31" s="81"/>
      <c r="D31" s="81"/>
      <c r="E31" s="81"/>
      <c r="F31" s="82">
        <f>AP29</f>
        <v>2</v>
      </c>
      <c r="G31" s="82"/>
      <c r="H31" s="83" t="s">
        <v>11</v>
      </c>
      <c r="I31" s="84" t="s">
        <v>12</v>
      </c>
      <c r="J31" s="85"/>
      <c r="K31" s="85"/>
      <c r="L31" s="85"/>
      <c r="M31" s="85"/>
      <c r="N31" s="85"/>
      <c r="O31" s="88">
        <f>SUM(AA19:AC28)</f>
        <v>2330000</v>
      </c>
      <c r="P31" s="88"/>
      <c r="Q31" s="88"/>
      <c r="R31" s="88"/>
      <c r="S31" s="98" t="s">
        <v>5</v>
      </c>
      <c r="T31" s="100"/>
      <c r="U31" s="100"/>
      <c r="V31" s="100"/>
      <c r="W31" s="100"/>
      <c r="X31" s="100"/>
      <c r="Y31" s="100"/>
      <c r="Z31" s="101"/>
      <c r="AA31" s="101"/>
      <c r="AB31" s="101"/>
      <c r="AC31" s="101"/>
      <c r="AD31" s="102"/>
      <c r="AE31" s="11"/>
    </row>
    <row r="32" spans="2:43" ht="15" thickBot="1">
      <c r="B32" s="81"/>
      <c r="C32" s="81"/>
      <c r="D32" s="81"/>
      <c r="E32" s="81"/>
      <c r="F32" s="82"/>
      <c r="G32" s="82"/>
      <c r="H32" s="83"/>
      <c r="I32" s="86"/>
      <c r="J32" s="87"/>
      <c r="K32" s="87"/>
      <c r="L32" s="87"/>
      <c r="M32" s="87"/>
      <c r="N32" s="87"/>
      <c r="O32" s="89"/>
      <c r="P32" s="89"/>
      <c r="Q32" s="89"/>
      <c r="R32" s="89"/>
      <c r="S32" s="99"/>
      <c r="T32" s="100"/>
      <c r="U32" s="100"/>
      <c r="V32" s="100"/>
      <c r="W32" s="100"/>
      <c r="X32" s="100"/>
      <c r="Y32" s="100"/>
      <c r="Z32" s="101"/>
      <c r="AA32" s="101"/>
      <c r="AB32" s="101"/>
      <c r="AC32" s="101"/>
      <c r="AD32" s="102"/>
      <c r="AE32" s="11"/>
      <c r="AF32" s="15"/>
      <c r="AL32" s="15"/>
      <c r="AM32" s="15"/>
    </row>
    <row r="33" spans="2:42">
      <c r="B33"/>
      <c r="C33"/>
      <c r="D33"/>
      <c r="E33"/>
      <c r="F33"/>
      <c r="G33"/>
      <c r="H33"/>
      <c r="I33"/>
      <c r="J33"/>
      <c r="K33"/>
      <c r="L33"/>
      <c r="M33"/>
      <c r="N33"/>
      <c r="O33"/>
      <c r="P33"/>
      <c r="Q33"/>
      <c r="R33"/>
      <c r="S33"/>
      <c r="T33"/>
      <c r="U33"/>
      <c r="V33"/>
      <c r="W33"/>
      <c r="X33"/>
      <c r="Y33"/>
      <c r="Z33"/>
      <c r="AA33"/>
      <c r="AB33"/>
      <c r="AC33"/>
      <c r="AD33"/>
      <c r="AE33"/>
    </row>
    <row r="34" spans="2:42" ht="21" thickBot="1">
      <c r="B34" s="10" t="str">
        <f>"国民健康保険税の算定方法（令和"&amp;AI1&amp;"年度）"</f>
        <v>国民健康保険税の算定方法（令和8年度）</v>
      </c>
      <c r="C34"/>
      <c r="D34"/>
      <c r="E34"/>
      <c r="F34"/>
      <c r="G34"/>
      <c r="H34"/>
      <c r="I34"/>
      <c r="J34"/>
      <c r="K34"/>
      <c r="L34"/>
      <c r="M34"/>
      <c r="N34"/>
      <c r="O34"/>
      <c r="P34"/>
      <c r="Q34"/>
      <c r="R34"/>
      <c r="S34"/>
      <c r="T34"/>
      <c r="U34"/>
      <c r="V34"/>
      <c r="W34"/>
      <c r="X34"/>
      <c r="Y34"/>
      <c r="Z34"/>
      <c r="AA34"/>
      <c r="AB34"/>
      <c r="AC34"/>
      <c r="AD34"/>
      <c r="AE34"/>
    </row>
    <row r="35" spans="2:42" ht="15.6" thickBot="1">
      <c r="B35" s="110"/>
      <c r="C35" s="110"/>
      <c r="D35" s="110"/>
      <c r="E35" s="110"/>
      <c r="F35" s="110"/>
      <c r="G35" s="110"/>
      <c r="H35" s="110"/>
      <c r="I35" s="110"/>
      <c r="J35" s="110"/>
      <c r="K35" s="110"/>
      <c r="L35" s="110"/>
      <c r="M35" s="110"/>
      <c r="N35" s="110"/>
      <c r="O35" s="110"/>
      <c r="P35" s="110"/>
      <c r="Q35" s="172" t="s">
        <v>13</v>
      </c>
      <c r="R35" s="173"/>
      <c r="S35" s="173"/>
      <c r="T35" s="173"/>
      <c r="U35" s="173"/>
      <c r="V35" s="173"/>
      <c r="W35" s="173"/>
      <c r="X35" s="173"/>
      <c r="Y35" s="173"/>
      <c r="Z35" s="173"/>
      <c r="AA35" s="173"/>
      <c r="AB35" s="173"/>
      <c r="AC35" s="173"/>
      <c r="AD35" s="173"/>
      <c r="AE35" s="173"/>
      <c r="AF35" s="111"/>
    </row>
    <row r="36" spans="2:42" ht="15" thickBot="1">
      <c r="B36" s="110"/>
      <c r="C36" s="110"/>
      <c r="D36" s="110"/>
      <c r="E36" s="110"/>
      <c r="F36" s="110"/>
      <c r="G36" s="110"/>
      <c r="H36" s="110"/>
      <c r="I36" s="110"/>
      <c r="J36" s="110"/>
      <c r="K36" s="110"/>
      <c r="L36" s="110"/>
      <c r="M36" s="110"/>
      <c r="N36" s="110"/>
      <c r="O36" s="110"/>
      <c r="P36" s="110"/>
      <c r="Q36" s="112" t="s">
        <v>14</v>
      </c>
      <c r="R36" s="112"/>
      <c r="S36" s="112"/>
      <c r="T36" s="112"/>
      <c r="U36" s="113" t="s">
        <v>15</v>
      </c>
      <c r="V36" s="113"/>
      <c r="W36" s="113"/>
      <c r="X36" s="113"/>
      <c r="Y36" s="114" t="s">
        <v>16</v>
      </c>
      <c r="Z36" s="114"/>
      <c r="AA36" s="114"/>
      <c r="AB36" s="114"/>
      <c r="AC36" s="174" t="s">
        <v>73</v>
      </c>
      <c r="AD36" s="114"/>
      <c r="AE36" s="114"/>
      <c r="AF36" s="114"/>
    </row>
    <row r="37" spans="2:42">
      <c r="B37" s="115" t="s">
        <v>17</v>
      </c>
      <c r="C37" s="115"/>
      <c r="D37" s="115"/>
      <c r="E37" s="116" t="s">
        <v>18</v>
      </c>
      <c r="F37" s="116"/>
      <c r="G37" s="116"/>
      <c r="H37" s="116"/>
      <c r="I37" s="116"/>
      <c r="J37" s="117" t="s">
        <v>71</v>
      </c>
      <c r="K37" s="118"/>
      <c r="L37" s="118"/>
      <c r="M37" s="118"/>
      <c r="N37" s="118"/>
      <c r="O37" s="118"/>
      <c r="P37" s="118"/>
      <c r="Q37" s="119">
        <f>AH37</f>
        <v>6.9000000000000006E-2</v>
      </c>
      <c r="R37" s="119"/>
      <c r="S37" s="119"/>
      <c r="T37" s="119"/>
      <c r="U37" s="120">
        <f>AI37</f>
        <v>2.5999999999999999E-2</v>
      </c>
      <c r="V37" s="120"/>
      <c r="W37" s="120"/>
      <c r="X37" s="120"/>
      <c r="Y37" s="103">
        <f>AL37</f>
        <v>2.1999999999999999E-2</v>
      </c>
      <c r="Z37" s="103"/>
      <c r="AA37" s="103"/>
      <c r="AB37" s="103"/>
      <c r="AC37" s="103">
        <f>AP37</f>
        <v>3.0000000000000001E-3</v>
      </c>
      <c r="AD37" s="103"/>
      <c r="AE37" s="103"/>
      <c r="AF37" s="103"/>
      <c r="AH37">
        <v>6.9000000000000006E-2</v>
      </c>
      <c r="AI37">
        <v>2.5999999999999999E-2</v>
      </c>
      <c r="AL37">
        <v>2.1999999999999999E-2</v>
      </c>
      <c r="AP37">
        <v>3.0000000000000001E-3</v>
      </c>
    </row>
    <row r="38" spans="2:42">
      <c r="B38" s="115"/>
      <c r="C38" s="115"/>
      <c r="D38" s="115"/>
      <c r="E38" s="116"/>
      <c r="F38" s="116"/>
      <c r="G38" s="116"/>
      <c r="H38" s="116"/>
      <c r="I38" s="116"/>
      <c r="J38" s="118"/>
      <c r="K38" s="118"/>
      <c r="L38" s="118"/>
      <c r="M38" s="118"/>
      <c r="N38" s="118"/>
      <c r="O38" s="118"/>
      <c r="P38" s="118"/>
      <c r="Q38" s="119"/>
      <c r="R38" s="119"/>
      <c r="S38" s="119"/>
      <c r="T38" s="119"/>
      <c r="U38" s="120"/>
      <c r="V38" s="120"/>
      <c r="W38" s="120"/>
      <c r="X38" s="120"/>
      <c r="Y38" s="103"/>
      <c r="Z38" s="103"/>
      <c r="AA38" s="103"/>
      <c r="AB38" s="103"/>
      <c r="AC38" s="103"/>
      <c r="AD38" s="103"/>
      <c r="AE38" s="103"/>
      <c r="AF38" s="103"/>
    </row>
    <row r="39" spans="2:42" ht="14.4" hidden="1" customHeight="1">
      <c r="B39" s="104" t="s">
        <v>19</v>
      </c>
      <c r="C39" s="104"/>
      <c r="D39" s="104"/>
      <c r="E39" s="105" t="s">
        <v>20</v>
      </c>
      <c r="F39" s="105"/>
      <c r="G39" s="105"/>
      <c r="H39" s="105"/>
      <c r="I39" s="105"/>
      <c r="J39" s="106" t="s">
        <v>21</v>
      </c>
      <c r="K39" s="106"/>
      <c r="L39" s="106"/>
      <c r="M39" s="106"/>
      <c r="N39" s="106"/>
      <c r="O39" s="106"/>
      <c r="P39" s="106"/>
      <c r="Q39" s="107">
        <f>AH39</f>
        <v>0</v>
      </c>
      <c r="R39" s="107"/>
      <c r="S39" s="107"/>
      <c r="T39" s="107"/>
      <c r="U39" s="108">
        <f>AI39</f>
        <v>0</v>
      </c>
      <c r="V39" s="108"/>
      <c r="W39" s="108"/>
      <c r="X39" s="108"/>
      <c r="Y39" s="109">
        <f>AL39</f>
        <v>0</v>
      </c>
      <c r="Z39" s="109"/>
      <c r="AA39" s="109"/>
      <c r="AB39" s="109"/>
      <c r="AC39" s="109">
        <f>AP39</f>
        <v>0</v>
      </c>
      <c r="AD39" s="109"/>
      <c r="AE39" s="109"/>
      <c r="AF39" s="109"/>
      <c r="AH39">
        <v>0</v>
      </c>
      <c r="AI39">
        <v>0</v>
      </c>
      <c r="AL39">
        <v>0</v>
      </c>
    </row>
    <row r="40" spans="2:42" ht="14.4" hidden="1" customHeight="1">
      <c r="B40" s="104"/>
      <c r="C40" s="104"/>
      <c r="D40" s="104"/>
      <c r="E40" s="105"/>
      <c r="F40" s="105"/>
      <c r="G40" s="105"/>
      <c r="H40" s="105"/>
      <c r="I40" s="105"/>
      <c r="J40" s="106"/>
      <c r="K40" s="106"/>
      <c r="L40" s="106"/>
      <c r="M40" s="106"/>
      <c r="N40" s="106"/>
      <c r="O40" s="106"/>
      <c r="P40" s="106"/>
      <c r="Q40" s="107"/>
      <c r="R40" s="107"/>
      <c r="S40" s="107"/>
      <c r="T40" s="107"/>
      <c r="U40" s="108"/>
      <c r="V40" s="108"/>
      <c r="W40" s="108"/>
      <c r="X40" s="108"/>
      <c r="Y40" s="109"/>
      <c r="Z40" s="109"/>
      <c r="AA40" s="109"/>
      <c r="AB40" s="109"/>
      <c r="AC40" s="109"/>
      <c r="AD40" s="109"/>
      <c r="AE40" s="109"/>
      <c r="AF40" s="109"/>
    </row>
    <row r="41" spans="2:42">
      <c r="B41" s="104" t="s">
        <v>22</v>
      </c>
      <c r="C41" s="104"/>
      <c r="D41" s="104"/>
      <c r="E41" s="105" t="s">
        <v>23</v>
      </c>
      <c r="F41" s="105"/>
      <c r="G41" s="105"/>
      <c r="H41" s="105"/>
      <c r="I41" s="105"/>
      <c r="J41" s="123" t="s">
        <v>24</v>
      </c>
      <c r="K41" s="123"/>
      <c r="L41" s="123"/>
      <c r="M41" s="123"/>
      <c r="N41" s="123"/>
      <c r="O41" s="123"/>
      <c r="P41" s="123"/>
      <c r="Q41" s="127" t="str">
        <f>FIXED(AH41,0,FALSE)&amp;"円"&amp;CHAR(10)&amp;"×加入者数"</f>
        <v>27,600円
×加入者数</v>
      </c>
      <c r="R41" s="127"/>
      <c r="S41" s="127"/>
      <c r="T41" s="127"/>
      <c r="U41" s="128" t="str">
        <f>FIXED(AI41,0,FALSE)&amp;"円"&amp;CHAR(10)&amp;"×加入者数"</f>
        <v>10,400円
×加入者数</v>
      </c>
      <c r="V41" s="128"/>
      <c r="W41" s="128"/>
      <c r="X41" s="128"/>
      <c r="Y41" s="129" t="str">
        <f>FIXED(AL41,0,FALSE)&amp;"円"&amp;CHAR(10)&amp;"×加入者数"</f>
        <v>10,800円
×加入者数</v>
      </c>
      <c r="Z41" s="129"/>
      <c r="AA41" s="129"/>
      <c r="AB41" s="129"/>
      <c r="AC41" s="129" t="str">
        <f>FIXED(AP41,0,FALSE)&amp;"円"&amp;CHAR(10)&amp;"×加入者数"</f>
        <v>1,300円
×加入者数</v>
      </c>
      <c r="AD41" s="129"/>
      <c r="AE41" s="129"/>
      <c r="AF41" s="129"/>
      <c r="AH41">
        <v>27600</v>
      </c>
      <c r="AI41">
        <v>10400</v>
      </c>
      <c r="AL41">
        <v>10800</v>
      </c>
      <c r="AP41">
        <v>1300</v>
      </c>
    </row>
    <row r="42" spans="2:42">
      <c r="B42" s="104"/>
      <c r="C42" s="104"/>
      <c r="D42" s="104"/>
      <c r="E42" s="105"/>
      <c r="F42" s="105"/>
      <c r="G42" s="105"/>
      <c r="H42" s="105"/>
      <c r="I42" s="105"/>
      <c r="J42" s="123"/>
      <c r="K42" s="123"/>
      <c r="L42" s="123"/>
      <c r="M42" s="123"/>
      <c r="N42" s="123"/>
      <c r="O42" s="123"/>
      <c r="P42" s="123"/>
      <c r="Q42" s="127"/>
      <c r="R42" s="127"/>
      <c r="S42" s="127"/>
      <c r="T42" s="127"/>
      <c r="U42" s="128"/>
      <c r="V42" s="128"/>
      <c r="W42" s="128"/>
      <c r="X42" s="128"/>
      <c r="Y42" s="129"/>
      <c r="Z42" s="129"/>
      <c r="AA42" s="129"/>
      <c r="AB42" s="129"/>
      <c r="AC42" s="129"/>
      <c r="AD42" s="129"/>
      <c r="AE42" s="129"/>
      <c r="AF42" s="129"/>
    </row>
    <row r="43" spans="2:42">
      <c r="B43" s="104" t="s">
        <v>25</v>
      </c>
      <c r="C43" s="104"/>
      <c r="D43" s="121"/>
      <c r="E43" s="122" t="s">
        <v>26</v>
      </c>
      <c r="F43" s="105"/>
      <c r="G43" s="105"/>
      <c r="H43" s="105"/>
      <c r="I43" s="105"/>
      <c r="J43" s="123" t="s">
        <v>27</v>
      </c>
      <c r="K43" s="123"/>
      <c r="L43" s="123"/>
      <c r="M43" s="123"/>
      <c r="N43" s="123"/>
      <c r="O43" s="123"/>
      <c r="P43" s="123"/>
      <c r="Q43" s="124">
        <f>AH43</f>
        <v>20600</v>
      </c>
      <c r="R43" s="124"/>
      <c r="S43" s="124"/>
      <c r="T43" s="124"/>
      <c r="U43" s="124">
        <f>AI43</f>
        <v>7600</v>
      </c>
      <c r="V43" s="124"/>
      <c r="W43" s="124"/>
      <c r="X43" s="124"/>
      <c r="Y43" s="125">
        <f>AL43</f>
        <v>5600</v>
      </c>
      <c r="Z43" s="124"/>
      <c r="AA43" s="124"/>
      <c r="AB43" s="126"/>
      <c r="AC43" s="125">
        <f>AP43</f>
        <v>800</v>
      </c>
      <c r="AD43" s="124"/>
      <c r="AE43" s="124"/>
      <c r="AF43" s="126"/>
      <c r="AH43">
        <v>20600</v>
      </c>
      <c r="AI43">
        <v>7600</v>
      </c>
      <c r="AL43">
        <v>5600</v>
      </c>
      <c r="AP43">
        <v>800</v>
      </c>
    </row>
    <row r="44" spans="2:42">
      <c r="B44" s="104"/>
      <c r="C44" s="104"/>
      <c r="D44" s="121"/>
      <c r="E44" s="122"/>
      <c r="F44" s="105"/>
      <c r="G44" s="105"/>
      <c r="H44" s="105"/>
      <c r="I44" s="105"/>
      <c r="J44" s="123"/>
      <c r="K44" s="123"/>
      <c r="L44" s="123"/>
      <c r="M44" s="123"/>
      <c r="N44" s="123"/>
      <c r="O44" s="123"/>
      <c r="P44" s="123"/>
      <c r="Q44" s="124"/>
      <c r="R44" s="124"/>
      <c r="S44" s="124"/>
      <c r="T44" s="124"/>
      <c r="U44" s="124"/>
      <c r="V44" s="124"/>
      <c r="W44" s="124"/>
      <c r="X44" s="124"/>
      <c r="Y44" s="125"/>
      <c r="Z44" s="124"/>
      <c r="AA44" s="124"/>
      <c r="AB44" s="126"/>
      <c r="AC44" s="125"/>
      <c r="AD44" s="124"/>
      <c r="AE44" s="124"/>
      <c r="AF44" s="126"/>
    </row>
    <row r="45" spans="2:42" ht="15" thickBot="1">
      <c r="B45" s="130" t="s">
        <v>28</v>
      </c>
      <c r="C45" s="130"/>
      <c r="D45" s="131"/>
      <c r="E45" s="132" t="s">
        <v>74</v>
      </c>
      <c r="F45" s="133"/>
      <c r="G45" s="133"/>
      <c r="H45" s="133"/>
      <c r="I45" s="133"/>
      <c r="J45" s="133"/>
      <c r="K45" s="133"/>
      <c r="L45" s="133"/>
      <c r="M45" s="133"/>
      <c r="N45" s="133"/>
      <c r="O45" s="133"/>
      <c r="P45" s="133"/>
      <c r="Q45" s="134">
        <f>AH45/10000</f>
        <v>67</v>
      </c>
      <c r="R45" s="134"/>
      <c r="S45" s="134"/>
      <c r="T45" s="134"/>
      <c r="U45" s="135">
        <f>AI45/10000</f>
        <v>26</v>
      </c>
      <c r="V45" s="135"/>
      <c r="W45" s="135"/>
      <c r="X45" s="135"/>
      <c r="Y45" s="136">
        <f>AL45/10000</f>
        <v>17</v>
      </c>
      <c r="Z45" s="136"/>
      <c r="AA45" s="136"/>
      <c r="AB45" s="136"/>
      <c r="AC45" s="136">
        <f>AP45/10000</f>
        <v>3</v>
      </c>
      <c r="AD45" s="136"/>
      <c r="AE45" s="136"/>
      <c r="AF45" s="136"/>
      <c r="AH45">
        <v>670000</v>
      </c>
      <c r="AI45">
        <v>260000</v>
      </c>
      <c r="AL45">
        <v>170000</v>
      </c>
      <c r="AP45">
        <v>30000</v>
      </c>
    </row>
    <row r="46" spans="2:42" ht="21.75" customHeight="1" thickBot="1">
      <c r="B46" s="130"/>
      <c r="C46" s="130"/>
      <c r="D46" s="131"/>
      <c r="E46" s="133"/>
      <c r="F46" s="133"/>
      <c r="G46" s="133"/>
      <c r="H46" s="133"/>
      <c r="I46" s="133"/>
      <c r="J46" s="133"/>
      <c r="K46" s="133"/>
      <c r="L46" s="133"/>
      <c r="M46" s="133"/>
      <c r="N46" s="133"/>
      <c r="O46" s="133"/>
      <c r="P46" s="133"/>
      <c r="Q46" s="134"/>
      <c r="R46" s="134"/>
      <c r="S46" s="134"/>
      <c r="T46" s="134"/>
      <c r="U46" s="135"/>
      <c r="V46" s="135"/>
      <c r="W46" s="135"/>
      <c r="X46" s="135"/>
      <c r="Y46" s="136"/>
      <c r="Z46" s="136"/>
      <c r="AA46" s="136"/>
      <c r="AB46" s="136"/>
      <c r="AC46" s="136"/>
      <c r="AD46" s="136"/>
      <c r="AE46" s="136"/>
      <c r="AF46" s="136"/>
    </row>
    <row r="47" spans="2:42" ht="12" customHeight="1">
      <c r="B47"/>
      <c r="C47"/>
      <c r="D47"/>
      <c r="E47"/>
      <c r="F47"/>
      <c r="G47"/>
      <c r="H47"/>
      <c r="I47"/>
      <c r="J47"/>
      <c r="K47"/>
      <c r="L47"/>
      <c r="M47"/>
      <c r="N47"/>
      <c r="O47"/>
      <c r="P47"/>
      <c r="Q47"/>
      <c r="R47"/>
      <c r="S47"/>
      <c r="T47"/>
      <c r="U47"/>
      <c r="V47"/>
      <c r="W47"/>
      <c r="X47"/>
      <c r="Y47"/>
      <c r="Z47"/>
      <c r="AA47"/>
      <c r="AB47"/>
      <c r="AC47"/>
      <c r="AD47"/>
      <c r="AE47"/>
    </row>
    <row r="48" spans="2:42" ht="21" thickBot="1">
      <c r="B48" s="10" t="s">
        <v>29</v>
      </c>
      <c r="C48"/>
      <c r="D48"/>
      <c r="E48"/>
      <c r="F48"/>
      <c r="G48"/>
      <c r="H48"/>
      <c r="I48"/>
      <c r="J48"/>
      <c r="K48"/>
      <c r="L48"/>
      <c r="M48"/>
      <c r="N48"/>
      <c r="O48"/>
      <c r="P48"/>
      <c r="Q48"/>
      <c r="R48"/>
      <c r="S48"/>
      <c r="T48"/>
      <c r="U48"/>
      <c r="V48"/>
      <c r="W48"/>
      <c r="X48"/>
      <c r="Y48"/>
      <c r="Z48"/>
      <c r="AA48"/>
      <c r="AB48"/>
      <c r="AC48"/>
      <c r="AD48"/>
      <c r="AE48"/>
    </row>
    <row r="49" spans="2:40" ht="21" thickBot="1">
      <c r="B49" s="110"/>
      <c r="C49" s="110"/>
      <c r="D49" s="110"/>
      <c r="E49" s="137" t="s">
        <v>14</v>
      </c>
      <c r="F49" s="137"/>
      <c r="G49" s="137"/>
      <c r="H49" s="138" t="s">
        <v>15</v>
      </c>
      <c r="I49" s="138"/>
      <c r="J49" s="138"/>
      <c r="K49" s="139" t="s">
        <v>16</v>
      </c>
      <c r="L49" s="139"/>
      <c r="M49" s="139"/>
      <c r="N49" s="178" t="s">
        <v>73</v>
      </c>
      <c r="O49" s="179"/>
      <c r="P49" s="179"/>
      <c r="Q49" s="140" t="s">
        <v>30</v>
      </c>
      <c r="R49" s="140"/>
      <c r="S49" s="140"/>
      <c r="T49"/>
      <c r="U49" s="10" t="str">
        <f>"令和"&amp;AI1&amp;"年度"</f>
        <v>令和8年度</v>
      </c>
      <c r="V49"/>
      <c r="W49"/>
      <c r="X49"/>
      <c r="Y49"/>
      <c r="Z49"/>
      <c r="AA49"/>
      <c r="AB49"/>
      <c r="AC49"/>
      <c r="AD49"/>
      <c r="AE49"/>
    </row>
    <row r="50" spans="2:40" ht="19.2">
      <c r="B50" s="171" t="s">
        <v>17</v>
      </c>
      <c r="C50" s="171"/>
      <c r="D50" s="171"/>
      <c r="E50" s="141">
        <f>ROUNDDOWN(IF($O$31&lt;0,0,$O$31*AH37),0)</f>
        <v>160770</v>
      </c>
      <c r="F50" s="141"/>
      <c r="G50" s="141"/>
      <c r="H50" s="142">
        <f>ROUNDDOWN(IF($O$31&lt;0,0,$O$31*AI37),0)</f>
        <v>60580</v>
      </c>
      <c r="I50" s="142"/>
      <c r="J50" s="142"/>
      <c r="K50" s="143">
        <f>ROUNDDOWN(IF(AN29=0,0,IF($AO$29&lt;=0,0,$AO$29*AL37)),0)</f>
        <v>51260</v>
      </c>
      <c r="L50" s="143"/>
      <c r="M50" s="143"/>
      <c r="N50" s="142">
        <f>ROUNDDOWN(IF($O$31&lt;0,0,$O$31*AP37),0)</f>
        <v>6990</v>
      </c>
      <c r="O50" s="142"/>
      <c r="P50" s="142"/>
      <c r="Q50" s="144">
        <f>SUM(E50:P50)</f>
        <v>279600</v>
      </c>
      <c r="R50" s="144"/>
      <c r="S50" s="144"/>
      <c r="T50" s="12"/>
      <c r="U50" s="14" t="s">
        <v>33</v>
      </c>
      <c r="V50" s="12"/>
      <c r="W50" s="12"/>
      <c r="X50" s="12"/>
      <c r="Y50" s="12"/>
      <c r="Z50" s="12"/>
      <c r="AA50" s="12"/>
      <c r="AB50"/>
      <c r="AC50" s="12"/>
      <c r="AD50" s="12"/>
      <c r="AE50" s="12"/>
    </row>
    <row r="51" spans="2:40" s="1" customFormat="1" ht="15" thickBot="1">
      <c r="B51" s="145" t="s">
        <v>22</v>
      </c>
      <c r="C51" s="145"/>
      <c r="D51" s="145"/>
      <c r="E51" s="146">
        <f>IF($F$31&lt;0,0,$F$31*AH41)</f>
        <v>55200</v>
      </c>
      <c r="F51" s="146"/>
      <c r="G51" s="146"/>
      <c r="H51" s="147">
        <f>IF($F$31&lt;0,0,$F$31*AI41)</f>
        <v>20800</v>
      </c>
      <c r="I51" s="147"/>
      <c r="J51" s="147"/>
      <c r="K51" s="148">
        <f>IF(AN29=0,0,AN29*AL41)</f>
        <v>10800</v>
      </c>
      <c r="L51" s="149"/>
      <c r="M51" s="176"/>
      <c r="N51" s="147">
        <f>IF(AQ29=0, F31*AP41, (F31-AQ29)*AP41)</f>
        <v>1300</v>
      </c>
      <c r="O51" s="147"/>
      <c r="P51" s="147"/>
      <c r="Q51" s="150">
        <f>SUM(E51:P51)</f>
        <v>88100</v>
      </c>
      <c r="R51" s="150"/>
      <c r="S51" s="150"/>
      <c r="T51"/>
      <c r="U51" s="163">
        <f>Q54</f>
        <v>402000</v>
      </c>
      <c r="V51" s="163"/>
      <c r="W51" s="163"/>
      <c r="X51" s="163"/>
      <c r="Y51" s="163"/>
      <c r="Z51" s="164" t="s">
        <v>31</v>
      </c>
      <c r="AA51" s="164"/>
      <c r="AB51" s="164"/>
      <c r="AC51" s="164"/>
      <c r="AD51" s="164"/>
      <c r="AE51"/>
      <c r="AF51"/>
      <c r="AG51"/>
      <c r="AH51"/>
      <c r="AI51"/>
      <c r="AJ51"/>
      <c r="AK51"/>
      <c r="AL51"/>
      <c r="AM51"/>
      <c r="AN51"/>
    </row>
    <row r="52" spans="2:40" s="1" customFormat="1" ht="15" thickBot="1">
      <c r="B52" s="165" t="s">
        <v>25</v>
      </c>
      <c r="C52" s="165"/>
      <c r="D52" s="165"/>
      <c r="E52" s="166">
        <f>IF($F$31=0,0,AH43)</f>
        <v>20600</v>
      </c>
      <c r="F52" s="166"/>
      <c r="G52" s="166"/>
      <c r="H52" s="167">
        <f>IF($F$31=0,0,AI43)</f>
        <v>7600</v>
      </c>
      <c r="I52" s="167"/>
      <c r="J52" s="167"/>
      <c r="K52" s="168">
        <f>IF(AN29=0,0,AL43)</f>
        <v>5600</v>
      </c>
      <c r="L52" s="169"/>
      <c r="M52" s="177"/>
      <c r="N52" s="167">
        <f>IF($F$31=0,0,AP43)</f>
        <v>800</v>
      </c>
      <c r="O52" s="167"/>
      <c r="P52" s="167"/>
      <c r="Q52" s="170">
        <f>SUM(E52:P52)</f>
        <v>34600</v>
      </c>
      <c r="R52" s="170"/>
      <c r="S52" s="170"/>
      <c r="T52"/>
      <c r="U52" s="163"/>
      <c r="V52" s="163"/>
      <c r="W52" s="163"/>
      <c r="X52" s="163"/>
      <c r="Y52" s="163"/>
      <c r="Z52" s="164"/>
      <c r="AA52" s="164"/>
      <c r="AB52" s="164"/>
      <c r="AC52" s="164"/>
      <c r="AD52" s="164"/>
      <c r="AE52"/>
      <c r="AF52"/>
      <c r="AG52"/>
      <c r="AH52"/>
      <c r="AI52"/>
      <c r="AJ52"/>
      <c r="AK52"/>
      <c r="AL52"/>
      <c r="AM52"/>
      <c r="AN52"/>
    </row>
    <row r="53" spans="2:40" s="1" customFormat="1" ht="15.6" thickTop="1" thickBot="1">
      <c r="B53" s="152" t="s">
        <v>30</v>
      </c>
      <c r="C53" s="152"/>
      <c r="D53" s="152"/>
      <c r="E53" s="153">
        <f>SUM(E50:G52)</f>
        <v>236570</v>
      </c>
      <c r="F53" s="153"/>
      <c r="G53" s="153"/>
      <c r="H53" s="154">
        <f>SUM(H50:J52)</f>
        <v>88980</v>
      </c>
      <c r="I53" s="154"/>
      <c r="J53" s="154"/>
      <c r="K53" s="155">
        <f>SUM(K50:M52)</f>
        <v>67660</v>
      </c>
      <c r="L53" s="155"/>
      <c r="M53" s="155"/>
      <c r="N53" s="155">
        <f>SUM(N50:P52)</f>
        <v>9090</v>
      </c>
      <c r="O53" s="155"/>
      <c r="P53" s="155"/>
      <c r="Q53" s="156">
        <f>SUM(E53:P53)</f>
        <v>402300</v>
      </c>
      <c r="R53" s="156"/>
      <c r="S53" s="156"/>
      <c r="T53"/>
      <c r="U53" s="157" t="str">
        <f>"（ひと月あたり　　約 "&amp;TEXT(ROUNDUP(U51/12,-3),"#,##0"&amp;"円）")</f>
        <v>（ひと月あたり　　約 34,000円)</v>
      </c>
      <c r="V53" s="157"/>
      <c r="W53" s="157"/>
      <c r="X53" s="157"/>
      <c r="Y53" s="157"/>
      <c r="Z53" s="157"/>
      <c r="AA53" s="157"/>
      <c r="AB53" s="157"/>
      <c r="AC53" s="157"/>
      <c r="AD53"/>
      <c r="AE53" s="16"/>
      <c r="AF53"/>
      <c r="AG53"/>
      <c r="AH53"/>
      <c r="AI53"/>
      <c r="AJ53"/>
      <c r="AK53"/>
      <c r="AL53"/>
      <c r="AM53"/>
      <c r="AN53"/>
    </row>
    <row r="54" spans="2:40" s="1" customFormat="1" ht="15" thickBot="1">
      <c r="B54" s="158" t="s">
        <v>57</v>
      </c>
      <c r="C54" s="159"/>
      <c r="D54" s="159"/>
      <c r="E54" s="160">
        <f>IF(E53&gt;AH45,AH45,ROUNDDOWN(E53,-2))</f>
        <v>236500</v>
      </c>
      <c r="F54" s="160"/>
      <c r="G54" s="160"/>
      <c r="H54" s="161">
        <f>IF(H53&gt;AI45,AI45,ROUNDDOWN(H53,-2))</f>
        <v>88900</v>
      </c>
      <c r="I54" s="161"/>
      <c r="J54" s="161"/>
      <c r="K54" s="162">
        <f>IF(K53&gt;AL45,AL45,ROUNDDOWN(K53,-2))</f>
        <v>67600</v>
      </c>
      <c r="L54" s="162"/>
      <c r="M54" s="162"/>
      <c r="N54" s="161">
        <f>IF(N53&gt;AP45,AP45,ROUNDDOWN(N53,-2))</f>
        <v>9000</v>
      </c>
      <c r="O54" s="161"/>
      <c r="P54" s="161"/>
      <c r="Q54" s="151">
        <f>SUM(E54:P54)</f>
        <v>402000</v>
      </c>
      <c r="R54" s="151"/>
      <c r="S54" s="151"/>
      <c r="T54"/>
      <c r="U54" s="157"/>
      <c r="V54" s="157"/>
      <c r="W54" s="157"/>
      <c r="X54" s="157"/>
      <c r="Y54" s="157"/>
      <c r="Z54" s="157"/>
      <c r="AA54" s="157"/>
      <c r="AB54" s="157"/>
      <c r="AC54" s="157"/>
      <c r="AD54"/>
      <c r="AE54" s="16"/>
      <c r="AF54"/>
      <c r="AG54"/>
      <c r="AH54"/>
      <c r="AI54"/>
      <c r="AJ54"/>
      <c r="AK54"/>
      <c r="AL54"/>
      <c r="AM54"/>
      <c r="AN54"/>
    </row>
    <row r="55" spans="2:40" s="1" customFormat="1" ht="15" customHeight="1" thickBot="1">
      <c r="B55" s="159"/>
      <c r="C55" s="159"/>
      <c r="D55" s="159"/>
      <c r="E55" s="160"/>
      <c r="F55" s="160"/>
      <c r="G55" s="160"/>
      <c r="H55" s="161"/>
      <c r="I55" s="161"/>
      <c r="J55" s="161"/>
      <c r="K55" s="162"/>
      <c r="L55" s="162"/>
      <c r="M55" s="162"/>
      <c r="N55" s="161"/>
      <c r="O55" s="161"/>
      <c r="P55" s="161"/>
      <c r="Q55" s="151"/>
      <c r="R55" s="151"/>
      <c r="S55" s="151"/>
      <c r="T55" s="21"/>
      <c r="U55" s="175" t="s">
        <v>45</v>
      </c>
      <c r="V55" s="175"/>
      <c r="W55" s="175"/>
      <c r="X55" s="175"/>
      <c r="Y55" s="175"/>
      <c r="Z55" s="175"/>
      <c r="AA55" s="175"/>
      <c r="AB55" s="175"/>
      <c r="AC55" s="175"/>
      <c r="AD55" s="175"/>
      <c r="AE55" s="175"/>
      <c r="AF55" s="175"/>
      <c r="AG55" s="21"/>
      <c r="AH55"/>
      <c r="AI55"/>
      <c r="AJ55"/>
      <c r="AK55"/>
      <c r="AL55"/>
      <c r="AM55"/>
      <c r="AN55"/>
    </row>
    <row r="56" spans="2:40" s="1" customFormat="1" ht="24.75" customHeight="1" thickBot="1">
      <c r="B56" s="159"/>
      <c r="C56" s="159"/>
      <c r="D56" s="159"/>
      <c r="E56" s="160"/>
      <c r="F56" s="160"/>
      <c r="G56" s="160"/>
      <c r="H56" s="161"/>
      <c r="I56" s="161"/>
      <c r="J56" s="161"/>
      <c r="K56" s="162"/>
      <c r="L56" s="162"/>
      <c r="M56" s="162"/>
      <c r="N56" s="161"/>
      <c r="O56" s="161"/>
      <c r="P56" s="161"/>
      <c r="Q56" s="151"/>
      <c r="R56" s="151"/>
      <c r="S56" s="151"/>
      <c r="T56" s="21"/>
      <c r="U56" s="175"/>
      <c r="V56" s="175"/>
      <c r="W56" s="175"/>
      <c r="X56" s="175"/>
      <c r="Y56" s="175"/>
      <c r="Z56" s="175"/>
      <c r="AA56" s="175"/>
      <c r="AB56" s="175"/>
      <c r="AC56" s="175"/>
      <c r="AD56" s="175"/>
      <c r="AE56" s="175"/>
      <c r="AF56" s="175"/>
      <c r="AG56" s="21"/>
      <c r="AH56"/>
      <c r="AI56"/>
      <c r="AJ56"/>
      <c r="AK56"/>
      <c r="AL56"/>
      <c r="AM56"/>
      <c r="AN56"/>
    </row>
    <row r="57" spans="2:40" s="1" customFormat="1" ht="18" customHeight="1">
      <c r="Q57" s="13"/>
      <c r="R57" s="21"/>
      <c r="S57" s="21"/>
      <c r="T57" s="21"/>
      <c r="U57" s="175"/>
      <c r="V57" s="175"/>
      <c r="W57" s="175"/>
      <c r="X57" s="175"/>
      <c r="Y57" s="175"/>
      <c r="Z57" s="175"/>
      <c r="AA57" s="175"/>
      <c r="AB57" s="175"/>
      <c r="AC57" s="175"/>
      <c r="AD57" s="175"/>
      <c r="AE57" s="175"/>
      <c r="AF57" s="175"/>
      <c r="AG57" s="21"/>
      <c r="AH57"/>
      <c r="AI57"/>
      <c r="AJ57"/>
      <c r="AK57"/>
      <c r="AL57"/>
      <c r="AM57"/>
      <c r="AN57"/>
    </row>
    <row r="58" spans="2:40">
      <c r="B58" s="19" t="s">
        <v>46</v>
      </c>
      <c r="C58" s="7"/>
      <c r="D58" s="7"/>
    </row>
    <row r="59" spans="2:40">
      <c r="B59" s="7" t="s">
        <v>47</v>
      </c>
      <c r="C59" s="7"/>
      <c r="D59" s="7"/>
    </row>
    <row r="60" spans="2:40">
      <c r="B60" s="7" t="s">
        <v>48</v>
      </c>
      <c r="C60" s="7"/>
      <c r="D60" s="7"/>
    </row>
    <row r="61" spans="2:40">
      <c r="B61" s="7" t="s">
        <v>49</v>
      </c>
      <c r="C61" s="7"/>
      <c r="D61" s="7"/>
    </row>
    <row r="62" spans="2:40">
      <c r="B62" s="5" t="s">
        <v>59</v>
      </c>
      <c r="C62" s="7"/>
      <c r="D62" s="7"/>
    </row>
    <row r="63" spans="2:40" ht="16.2">
      <c r="B63" s="181" t="s">
        <v>78</v>
      </c>
      <c r="C63" s="181"/>
      <c r="D63" s="181"/>
      <c r="E63" s="181"/>
      <c r="F63" s="181"/>
      <c r="G63" s="181"/>
      <c r="H63" s="181"/>
      <c r="I63" s="181"/>
      <c r="J63" s="181"/>
      <c r="K63" s="181"/>
      <c r="L63" s="181"/>
      <c r="M63" s="22" t="s">
        <v>58</v>
      </c>
    </row>
    <row r="64" spans="2:40">
      <c r="B64" s="5" t="s">
        <v>50</v>
      </c>
      <c r="C64" s="7"/>
      <c r="D64" s="7"/>
    </row>
    <row r="65" spans="2:30">
      <c r="B65" s="23" t="s">
        <v>69</v>
      </c>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row>
    <row r="66" spans="2:30">
      <c r="B66" s="5" t="s">
        <v>70</v>
      </c>
    </row>
    <row r="67" spans="2:30">
      <c r="B67" s="5" t="s">
        <v>77</v>
      </c>
    </row>
    <row r="68" spans="2:30">
      <c r="B68" s="7"/>
      <c r="D68" s="7"/>
    </row>
    <row r="69" spans="2:30">
      <c r="O69" s="24" t="s">
        <v>51</v>
      </c>
      <c r="P69" s="25"/>
      <c r="Q69" s="25"/>
      <c r="R69" s="25"/>
      <c r="S69" s="25"/>
      <c r="T69" s="25"/>
      <c r="U69" s="25"/>
      <c r="V69" s="25"/>
      <c r="W69" s="25"/>
      <c r="X69" s="25"/>
      <c r="Y69" s="25"/>
      <c r="Z69" s="25"/>
      <c r="AA69" s="25"/>
      <c r="AB69" s="25"/>
      <c r="AC69" s="25"/>
      <c r="AD69" s="25"/>
    </row>
  </sheetData>
  <sheetProtection algorithmName="SHA-512" hashValue="shygdzrW4qHWZo/pnTIhDUS/3WF8f3sBO3oqL497qtLD8kH6zhjV0aGW1nnpv+l78yoQT0snRGjeOt7wJbpJbQ==" saltValue="awjPh+LygXqylj+3uppDqA==" spinCount="100000" sheet="1" objects="1" scenarios="1"/>
  <protectedRanges>
    <protectedRange sqref="E19:F28 H19:K28 M19:P28 W19:Y28" name="範囲1"/>
  </protectedRanges>
  <mergeCells count="174">
    <mergeCell ref="AQ17:AQ18"/>
    <mergeCell ref="B63:L63"/>
    <mergeCell ref="AC41:AF42"/>
    <mergeCell ref="AC43:AF44"/>
    <mergeCell ref="AC45:AF46"/>
    <mergeCell ref="Q35:AF35"/>
    <mergeCell ref="N49:P49"/>
    <mergeCell ref="N50:P50"/>
    <mergeCell ref="N51:P51"/>
    <mergeCell ref="N52:P52"/>
    <mergeCell ref="N53:P53"/>
    <mergeCell ref="N54:P56"/>
    <mergeCell ref="U55:AF57"/>
    <mergeCell ref="AJ17:AJ18"/>
    <mergeCell ref="AK17:AK18"/>
    <mergeCell ref="AL17:AL18"/>
    <mergeCell ref="AM17:AM18"/>
    <mergeCell ref="Q54:S56"/>
    <mergeCell ref="B53:D53"/>
    <mergeCell ref="E53:G53"/>
    <mergeCell ref="H53:J53"/>
    <mergeCell ref="K53:M53"/>
    <mergeCell ref="Q53:S53"/>
    <mergeCell ref="U53:AC54"/>
    <mergeCell ref="B54:D56"/>
    <mergeCell ref="E54:G56"/>
    <mergeCell ref="H54:J56"/>
    <mergeCell ref="K54:M56"/>
    <mergeCell ref="U51:Y52"/>
    <mergeCell ref="Z51:AD52"/>
    <mergeCell ref="B52:D52"/>
    <mergeCell ref="E52:G52"/>
    <mergeCell ref="H52:J52"/>
    <mergeCell ref="K52:M52"/>
    <mergeCell ref="Q52:S52"/>
    <mergeCell ref="B50:D50"/>
    <mergeCell ref="E50:G50"/>
    <mergeCell ref="H50:J50"/>
    <mergeCell ref="K50:M50"/>
    <mergeCell ref="Q50:S50"/>
    <mergeCell ref="B51:D51"/>
    <mergeCell ref="E51:G51"/>
    <mergeCell ref="H51:J51"/>
    <mergeCell ref="K51:M51"/>
    <mergeCell ref="Q51:S51"/>
    <mergeCell ref="B45:D46"/>
    <mergeCell ref="E45:P46"/>
    <mergeCell ref="Q45:T46"/>
    <mergeCell ref="U45:X46"/>
    <mergeCell ref="Y45:AB46"/>
    <mergeCell ref="B49:D49"/>
    <mergeCell ref="E49:G49"/>
    <mergeCell ref="H49:J49"/>
    <mergeCell ref="K49:M49"/>
    <mergeCell ref="Q49:S49"/>
    <mergeCell ref="B43:D44"/>
    <mergeCell ref="E43:I44"/>
    <mergeCell ref="J43:P44"/>
    <mergeCell ref="Q43:T44"/>
    <mergeCell ref="U43:X44"/>
    <mergeCell ref="Y43:AB44"/>
    <mergeCell ref="B41:D42"/>
    <mergeCell ref="E41:I42"/>
    <mergeCell ref="J41:P42"/>
    <mergeCell ref="Q41:T42"/>
    <mergeCell ref="U41:X42"/>
    <mergeCell ref="Y41:AB42"/>
    <mergeCell ref="S31:S32"/>
    <mergeCell ref="T31:Y32"/>
    <mergeCell ref="Z31:AC32"/>
    <mergeCell ref="AD31:AD32"/>
    <mergeCell ref="Y37:AB38"/>
    <mergeCell ref="B39:D40"/>
    <mergeCell ref="E39:I40"/>
    <mergeCell ref="J39:P40"/>
    <mergeCell ref="Q39:T40"/>
    <mergeCell ref="U39:X40"/>
    <mergeCell ref="Y39:AB40"/>
    <mergeCell ref="B35:P36"/>
    <mergeCell ref="Q36:T36"/>
    <mergeCell ref="U36:X36"/>
    <mergeCell ref="Y36:AB36"/>
    <mergeCell ref="B37:D38"/>
    <mergeCell ref="E37:I38"/>
    <mergeCell ref="J37:P38"/>
    <mergeCell ref="Q37:T38"/>
    <mergeCell ref="U37:X38"/>
    <mergeCell ref="AC36:AF36"/>
    <mergeCell ref="AC37:AF38"/>
    <mergeCell ref="AC39:AF40"/>
    <mergeCell ref="H25:K26"/>
    <mergeCell ref="L25:L26"/>
    <mergeCell ref="M25:P26"/>
    <mergeCell ref="Q25:Q26"/>
    <mergeCell ref="B31:E32"/>
    <mergeCell ref="F31:G32"/>
    <mergeCell ref="H31:H32"/>
    <mergeCell ref="I31:N32"/>
    <mergeCell ref="O31:R32"/>
    <mergeCell ref="B27:D28"/>
    <mergeCell ref="E27:F28"/>
    <mergeCell ref="G27:G28"/>
    <mergeCell ref="H27:K28"/>
    <mergeCell ref="L27:L28"/>
    <mergeCell ref="M27:P28"/>
    <mergeCell ref="B25:D26"/>
    <mergeCell ref="E25:F26"/>
    <mergeCell ref="G25:G26"/>
    <mergeCell ref="AD27:AD28"/>
    <mergeCell ref="Q27:Q28"/>
    <mergeCell ref="R27:U28"/>
    <mergeCell ref="V27:V28"/>
    <mergeCell ref="W27:Y28"/>
    <mergeCell ref="Z27:Z28"/>
    <mergeCell ref="AA27:AC28"/>
    <mergeCell ref="R25:U26"/>
    <mergeCell ref="V25:V26"/>
    <mergeCell ref="W25:Y26"/>
    <mergeCell ref="Z25:Z26"/>
    <mergeCell ref="AA25:AC26"/>
    <mergeCell ref="AD25:AD26"/>
    <mergeCell ref="W21:Y22"/>
    <mergeCell ref="Z21:Z22"/>
    <mergeCell ref="AA21:AC22"/>
    <mergeCell ref="AD21:AD22"/>
    <mergeCell ref="B23:D24"/>
    <mergeCell ref="E23:F24"/>
    <mergeCell ref="G23:G24"/>
    <mergeCell ref="H23:K24"/>
    <mergeCell ref="L23:L24"/>
    <mergeCell ref="M23:P24"/>
    <mergeCell ref="AD23:AD24"/>
    <mergeCell ref="Q23:Q24"/>
    <mergeCell ref="R23:U24"/>
    <mergeCell ref="V23:V24"/>
    <mergeCell ref="W23:Y24"/>
    <mergeCell ref="Z23:Z24"/>
    <mergeCell ref="AA23:AC24"/>
    <mergeCell ref="Q19:Q20"/>
    <mergeCell ref="R19:U20"/>
    <mergeCell ref="V19:V20"/>
    <mergeCell ref="W19:Y20"/>
    <mergeCell ref="Z19:Z20"/>
    <mergeCell ref="AA19:AC20"/>
    <mergeCell ref="B19:D20"/>
    <mergeCell ref="E19:F20"/>
    <mergeCell ref="G19:G20"/>
    <mergeCell ref="H19:K20"/>
    <mergeCell ref="L19:L20"/>
    <mergeCell ref="M19:P20"/>
    <mergeCell ref="B65:AD65"/>
    <mergeCell ref="O69:AD69"/>
    <mergeCell ref="AA17:AD18"/>
    <mergeCell ref="AH17:AH18"/>
    <mergeCell ref="AI17:AI18"/>
    <mergeCell ref="AN17:AN18"/>
    <mergeCell ref="AO17:AO18"/>
    <mergeCell ref="AP17:AP18"/>
    <mergeCell ref="B17:D18"/>
    <mergeCell ref="E17:G18"/>
    <mergeCell ref="H17:L18"/>
    <mergeCell ref="M17:Q18"/>
    <mergeCell ref="R17:V18"/>
    <mergeCell ref="W17:Z18"/>
    <mergeCell ref="AD19:AD20"/>
    <mergeCell ref="B21:D22"/>
    <mergeCell ref="E21:F22"/>
    <mergeCell ref="G21:G22"/>
    <mergeCell ref="H21:K22"/>
    <mergeCell ref="L21:L22"/>
    <mergeCell ref="M21:P22"/>
    <mergeCell ref="Q21:Q22"/>
    <mergeCell ref="R21:U22"/>
    <mergeCell ref="V21:V22"/>
  </mergeCells>
  <phoneticPr fontId="1"/>
  <pageMargins left="0.57954545454545459" right="0.41856060606060608" top="0.75" bottom="0.75" header="0.3" footer="0.3"/>
  <pageSetup paperSize="9" scale="81" orientation="portrait" r:id="rId1"/>
  <colBreaks count="1" manualBreakCount="1">
    <brk id="30" max="67"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HP掲載用</vt:lpstr>
      <vt:lpstr>HP掲載用!Print_Area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館林市役所保険年金課</dc:creator>
  <cp:lastModifiedBy>hokennenkin</cp:lastModifiedBy>
  <cp:lastPrinted>2026-06-24T11:40:30Z</cp:lastPrinted>
  <dcterms:created xsi:type="dcterms:W3CDTF">2017-08-22T05:54:10Z</dcterms:created>
  <dcterms:modified xsi:type="dcterms:W3CDTF">2026-06-24T11:48:55Z</dcterms:modified>
</cp:coreProperties>
</file>